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roepgent\data\ReGent\8_Renovatiebegeleiding\Begeleiden van renovatietrajecten\Appartementen\PV op appartementen\"/>
    </mc:Choice>
  </mc:AlternateContent>
  <xr:revisionPtr revIDLastSave="0" documentId="13_ncr:1_{484481E3-0599-49B5-BCBA-8B0761B15C13}" xr6:coauthVersionLast="47" xr6:coauthVersionMax="47" xr10:uidLastSave="{00000000-0000-0000-0000-000000000000}"/>
  <workbookProtection workbookAlgorithmName="SHA-512" workbookHashValue="caO+pteRpf58gzZLIHY6mKK1126nzmbto1tEoEs5YPHa3BeeXM+CCuo14Ov1QU6FDGjwXujy8AWjqZVXOFA5BQ==" workbookSaltValue="WpYrsEaoTaBJotz4eoXqjQ==" workbookSpinCount="100000" lockStructure="1"/>
  <bookViews>
    <workbookView xWindow="-120" yWindow="-120" windowWidth="29040" windowHeight="15840" firstSheet="1" activeTab="1" xr2:uid="{4D308AB2-557D-4887-8D6B-DEE6D664EEC7}"/>
  </bookViews>
  <sheets>
    <sheet name="Inschatting PV " sheetId="6" state="hidden" r:id="rId1"/>
    <sheet name="Folder VME" sheetId="10" r:id="rId2"/>
  </sheets>
  <definedNames>
    <definedName name="_xlnm.Print_Area" localSheetId="1">'Folder VME'!$A$20:$I$141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6" l="1"/>
  <c r="E5" i="6"/>
  <c r="G41" i="10"/>
  <c r="G42" i="10"/>
  <c r="B28" i="10" l="1"/>
  <c r="C26" i="6"/>
  <c r="C25" i="6"/>
  <c r="C10" i="6"/>
  <c r="C30" i="6" l="1"/>
  <c r="C29" i="6" s="1"/>
  <c r="F74" i="10"/>
  <c r="E8" i="6"/>
  <c r="F75" i="10" s="1"/>
  <c r="B29" i="10"/>
  <c r="C14" i="6" l="1"/>
  <c r="F49" i="10"/>
  <c r="D9" i="6"/>
  <c r="F51" i="10" s="1"/>
  <c r="E9" i="6" l="1"/>
  <c r="F76" i="10" s="1"/>
  <c r="E10" i="6" l="1"/>
  <c r="E14" i="6" s="1"/>
  <c r="D10" i="6"/>
  <c r="D14" i="6" s="1"/>
  <c r="D8" i="6"/>
  <c r="E3" i="6"/>
  <c r="E20" i="6" s="1"/>
  <c r="F52" i="10" l="1"/>
  <c r="F77" i="10"/>
  <c r="D3" i="6"/>
  <c r="D4" i="6" s="1"/>
  <c r="F47" i="10" s="1"/>
  <c r="F50" i="10"/>
  <c r="G91" i="10"/>
  <c r="F85" i="10"/>
  <c r="E4" i="6"/>
  <c r="F72" i="10" s="1"/>
  <c r="D11" i="6"/>
  <c r="E11" i="6"/>
  <c r="F78" i="10" s="1"/>
  <c r="D2" i="6" l="1"/>
  <c r="D15" i="6"/>
  <c r="F53" i="10"/>
  <c r="E15" i="6"/>
  <c r="F79" i="10" s="1"/>
  <c r="D20" i="6" l="1"/>
  <c r="G66" i="10" s="1"/>
  <c r="F60" i="10"/>
  <c r="D16" i="6"/>
  <c r="F54" i="10"/>
  <c r="E16" i="6"/>
  <c r="F80" i="10" s="1"/>
  <c r="F55" i="10" l="1"/>
  <c r="D17" i="6"/>
  <c r="F63" i="10" s="1"/>
  <c r="E17" i="6"/>
  <c r="F88" i="10" s="1"/>
</calcChain>
</file>

<file path=xl/sharedStrings.xml><?xml version="1.0" encoding="utf-8"?>
<sst xmlns="http://schemas.openxmlformats.org/spreadsheetml/2006/main" count="190" uniqueCount="141">
  <si>
    <t>stuks</t>
  </si>
  <si>
    <t>kWp</t>
  </si>
  <si>
    <t>Energiesimulatie</t>
  </si>
  <si>
    <t>kWh</t>
  </si>
  <si>
    <t>Geraamd zelfverbruik</t>
  </si>
  <si>
    <t>%</t>
  </si>
  <si>
    <t>Geraamde investering</t>
  </si>
  <si>
    <t>€</t>
  </si>
  <si>
    <t>€/maand</t>
  </si>
  <si>
    <t xml:space="preserve">Injectievergoeding </t>
  </si>
  <si>
    <t xml:space="preserve">Geraamde besparing </t>
  </si>
  <si>
    <t>Vaste abonnementskost leverancier</t>
  </si>
  <si>
    <t xml:space="preserve">€/jaar </t>
  </si>
  <si>
    <t>c€/kWh</t>
  </si>
  <si>
    <t>Factuur afname elektriciteit</t>
  </si>
  <si>
    <t>kWh/jr</t>
  </si>
  <si>
    <t>Huidige situatie</t>
  </si>
  <si>
    <t xml:space="preserve">Benut dakoppervlak </t>
  </si>
  <si>
    <t>Aantal panelen ca.400 W</t>
  </si>
  <si>
    <t xml:space="preserve">Geschat jaartarief  injectie </t>
  </si>
  <si>
    <t>Geschat jaartarief afname</t>
  </si>
  <si>
    <t>Energiebijdrage</t>
  </si>
  <si>
    <t>Energiefonds (0%BTW)</t>
  </si>
  <si>
    <t>Federale accijns tot 20MWh</t>
  </si>
  <si>
    <t>kW</t>
  </si>
  <si>
    <t xml:space="preserve">Gemiddeld maandelijks piekverbruik </t>
  </si>
  <si>
    <t>Tarieffiche leverancier (excl BTW)</t>
  </si>
  <si>
    <t>Overige kosten IMEWO</t>
  </si>
  <si>
    <t>Kosten groene stroom en WKK</t>
  </si>
  <si>
    <t>Distributiekost vast</t>
  </si>
  <si>
    <t>Distributiekost kWh-tarief</t>
  </si>
  <si>
    <t>Leverancier (default)</t>
  </si>
  <si>
    <t>Eenvoudige terugverdientijd</t>
  </si>
  <si>
    <t>Jaarlijkse opbrengst (volgens zonnekaart)</t>
  </si>
  <si>
    <t>Financiering via energielening</t>
  </si>
  <si>
    <t>Investering zonnepanelen installatie</t>
  </si>
  <si>
    <t>Jaarlijkse afname  algemene delen</t>
  </si>
  <si>
    <t>Jaarlijkse injectie  algemene delen</t>
  </si>
  <si>
    <t>Piekvermogen  installatie</t>
  </si>
  <si>
    <t xml:space="preserve">Klassiek </t>
  </si>
  <si>
    <t>Dak vol</t>
  </si>
  <si>
    <t>datum:</t>
  </si>
  <si>
    <t>kWh per jaar op.</t>
  </si>
  <si>
    <t>Ons stroomverbruik van de gemeenschappelijke delen bedraagt</t>
  </si>
  <si>
    <t>kWh per jaar.</t>
  </si>
  <si>
    <t>jaar.</t>
  </si>
  <si>
    <t>Welke stappen zetten we samen verder?</t>
  </si>
  <si>
    <t>Wat doen we met de opbrengst?</t>
  </si>
  <si>
    <t>- de opbrengst verdelen onder de leden.</t>
  </si>
  <si>
    <t>Het is aan de Algemene Vergadering om hierover te beslissen.</t>
  </si>
  <si>
    <t>- de opbrengst in het reservefonds stoppen om het gebouw verder op te knappen.</t>
  </si>
  <si>
    <t>☐</t>
  </si>
  <si>
    <t xml:space="preserve">Zij ondersteunen de VME en syndicus bij de verdere uitwerking van </t>
  </si>
  <si>
    <r>
      <t xml:space="preserve">We agenderen de zonnepanelen op de (Bijzondere) </t>
    </r>
    <r>
      <rPr>
        <b/>
        <sz val="11"/>
        <color theme="1"/>
        <rFont val="Calibri"/>
        <family val="2"/>
        <scheme val="minor"/>
      </rPr>
      <t>Algemene Vergadering</t>
    </r>
    <r>
      <rPr>
        <sz val="11"/>
        <color theme="1"/>
        <rFont val="Calibri"/>
        <family val="2"/>
        <scheme val="minor"/>
      </rPr>
      <t>.</t>
    </r>
  </si>
  <si>
    <r>
      <t xml:space="preserve">De werkgroep vraagt </t>
    </r>
    <r>
      <rPr>
        <b/>
        <sz val="11"/>
        <color theme="1"/>
        <rFont val="Calibri"/>
        <family val="2"/>
        <scheme val="minor"/>
      </rPr>
      <t>offertes</t>
    </r>
    <r>
      <rPr>
        <sz val="11"/>
        <color theme="1"/>
        <rFont val="Calibri"/>
        <family val="2"/>
        <scheme val="minor"/>
      </rPr>
      <t xml:space="preserve"> aan installateurs en/of bij Zonnestad van Energent</t>
    </r>
  </si>
  <si>
    <t>Let op: geld lenen kost ook geld.</t>
  </si>
  <si>
    <t>Meer info?</t>
  </si>
  <si>
    <t>Premies en lening voor zonnepanelen?</t>
  </si>
  <si>
    <t>Zonnepanelen op ons dak?</t>
  </si>
  <si>
    <t>Het afdrukbereik van de folder is alvast ingesteld.</t>
  </si>
  <si>
    <t>mede-eigenaars.</t>
  </si>
  <si>
    <t xml:space="preserve">De overige tabbladen bevatten de achterliggende berekening, maar zijn o.i. niet noodzakelijk voor de </t>
  </si>
  <si>
    <t>Volgens de Gentse zonnekaart leveren zonnepanelen op jullie dak gemiddeld</t>
  </si>
  <si>
    <t>inclusief plaatsing, omvormer en BTW. Dit bedrag is een indicatieve richtprijs.</t>
  </si>
  <si>
    <t>Naam VME:</t>
  </si>
  <si>
    <t>VME:</t>
  </si>
  <si>
    <t>Onderstaande simulatie is gebaseerd op:</t>
  </si>
  <si>
    <t>c€ / kWh.</t>
  </si>
  <si>
    <t>Met onderstaande folder kan je je mede-eigenaars informeren over jullie voornemen rond zonnepanelen.</t>
  </si>
  <si>
    <t>ZONNEPANELEN OP HET DAK VAN ONS APPARTEMENT</t>
  </si>
  <si>
    <t>Sinds de energiecrisis zijn de prijzen voor elektriciteit onzeker geworden. Met de VME willen we besparen op energie en samen groene stroom opwekken. Doe je mee?</t>
  </si>
  <si>
    <t>De stroom die de zonnepanelen opwekken kunnen we gebruiken voor de gemene delen, zoals verlichting, lift, evt. pompen, collectieve warmtepomp of laadpalen. Zo besparen we samen op onze energiekosten.</t>
  </si>
  <si>
    <t>Hoeveel besparen we?</t>
  </si>
  <si>
    <t>Geschat verbruik hiervan voor de gemeenschappelijke delen:</t>
  </si>
  <si>
    <t>zonnepanelen</t>
  </si>
  <si>
    <t>kWh per jaar</t>
  </si>
  <si>
    <t>Dat levert een injectievergoeding op van ongeveer:</t>
  </si>
  <si>
    <t>Kostprijs zonnepanelen?</t>
  </si>
  <si>
    <t>Aantal jaren waarop de zonnepanelen zijn terugverdiend:</t>
  </si>
  <si>
    <t>De restenergie om te verkopen aan een energieleverancier:</t>
  </si>
  <si>
    <t xml:space="preserve">Financieel voordeel voor de VME op jaarbasis: </t>
  </si>
  <si>
    <t>Huidig stroomverbruik van de gemeenschappelijke delen:</t>
  </si>
  <si>
    <t>We checken de dakisolatie (minimaal Rd-waarde 3), asbest en stabiliteit van het dak.</t>
  </si>
  <si>
    <t>Hiermee kunnen we verschillende dingen doen:</t>
  </si>
  <si>
    <t>Kan het reservekapitaal niet aangewend worden en beschikken niet alle mede-eigenaars over voldoende eigen kapitaal om hun bijdrage in één keer te betalen?</t>
  </si>
  <si>
    <t xml:space="preserve">Het investeringsbedrag voor de zonnepanelen bedraagt: </t>
  </si>
  <si>
    <t xml:space="preserve">Het aantal zonnepanelen dat op ons dak kan: </t>
  </si>
  <si>
    <t>Totale stroom die met de zonnepanelen wordt opgewekt:</t>
  </si>
  <si>
    <t>Mogelijke besparing op de elektriciteitsfactuur voor de VME:</t>
  </si>
  <si>
    <t>Als de VME hiervoor een Mijn VerbouwLening wenst aan te gaan voor een periode van 10 jaar</t>
  </si>
  <si>
    <t>- Het aantal panelen?</t>
  </si>
  <si>
    <t>- Hoe gaan we dit financieren?</t>
  </si>
  <si>
    <t>- Wat doen we met de opbrengsten?</t>
  </si>
  <si>
    <t>- Welke eigenaars stellen we als werkgroep zonnepanelen aan.</t>
  </si>
  <si>
    <t>via zonnestad.energent.be.</t>
  </si>
  <si>
    <r>
      <t xml:space="preserve">We keuren de offerte goed tijdens de </t>
    </r>
    <r>
      <rPr>
        <b/>
        <sz val="11"/>
        <color theme="1"/>
        <rFont val="Calibri"/>
        <family val="2"/>
        <scheme val="minor"/>
      </rPr>
      <t>Algemene Vergadering</t>
    </r>
    <r>
      <rPr>
        <sz val="11"/>
        <color theme="1"/>
        <rFont val="Calibri"/>
        <family val="2"/>
        <scheme val="minor"/>
      </rPr>
      <t xml:space="preserve"> (tweederde meerderheid).</t>
    </r>
  </si>
  <si>
    <t xml:space="preserve">het project, de plaatsing van de zonnepanelen en de financiële </t>
  </si>
  <si>
    <t>opvolging nadien.</t>
  </si>
  <si>
    <t>Bij het invullen van cel G3 en G4 wordt hieronder automatisch een folder gecreëerd op maat van jullie gebouw.</t>
  </si>
  <si>
    <t>Je kan deze folder ofwel afdrukken via menu Bestand / Afdrukken, ofwel omzetten in een pdf via menu Bestand/ Opslaan als</t>
  </si>
  <si>
    <t>Door jou in te vullen cellen:</t>
  </si>
  <si>
    <t>Dak vol zonnepanelen</t>
  </si>
  <si>
    <t>Dak deels met zonnepanelen</t>
  </si>
  <si>
    <t>- dak deels met zonnepanelen</t>
  </si>
  <si>
    <t>- dak vol zonnepanelen</t>
  </si>
  <si>
    <t>Deze simulatie gaat uit van een maximale benutting van jullie dak.</t>
  </si>
  <si>
    <t>Deze simulatie gaat uit van het huidige elektriciteitsverbruik op de gemeenschappelijke teller(s).</t>
  </si>
  <si>
    <t xml:space="preserve">Het aantal zonnepanelen bij deze simulatie: </t>
  </si>
  <si>
    <t>Energiedelen in een appartement: een mogelijke optie?</t>
  </si>
  <si>
    <t>Energiedelen in één gebouw</t>
  </si>
  <si>
    <t>Bijkomende kost voor energiedelen te zien via V-test</t>
  </si>
  <si>
    <t>Informeer dan bij De Energiecentrale van Stad Gent naar de mogelijkheden voor het aangaan van een Mijn Verbouwlening voor VME's. Bovendien kan je hier  terecht voor info over premies voor renovaties.</t>
  </si>
  <si>
    <t>Vanaf 2024 wordt er geen premie meer voorzien voor het plaatsen van zonnepanelen.</t>
  </si>
  <si>
    <t>Hieronder vind je 2 indicatieve simulaties voor zonnepanelen op ons gebouw, nl.:</t>
  </si>
  <si>
    <t>Het dak van ons appartementsgebouw is gemeenschappelijke eigendom van alle mede-eigenaars. Als VME kunnen we dit gebruiken om er samen zonnepanelen op te plaatsen. Dit zorgt niet alleen voor een verlaging van onze energierekening maar verhoogt ook de waarde van ons appartementsgebouw.</t>
  </si>
  <si>
    <t>Als de VME hiervoor een Mijn VerbouwLening wenst aan te gaan voor een periode van 10 jaar.</t>
  </si>
  <si>
    <t>€ .</t>
  </si>
  <si>
    <t>€ per maand</t>
  </si>
  <si>
    <t>€.</t>
  </si>
  <si>
    <t>Dit is een eerste indicatieve berekening van de mogelijke opbrengsten.</t>
  </si>
  <si>
    <t xml:space="preserve">en bepalen: </t>
  </si>
  <si>
    <t>kost energiecomponent</t>
  </si>
  <si>
    <t>c€ / kWh, excl. BTW</t>
  </si>
  <si>
    <t>injectievergoeding van</t>
  </si>
  <si>
    <t>c€ / kWh / excl. BTW</t>
  </si>
  <si>
    <r>
      <t>Energiedelen in één gebouw betekent dat overtollige stroom afkomstig van zonnepanelen wordt toegekend aan andere tellers. Stel dat op de teller algemene delen één collectieve zonnepaneleninstallatie wordt aangesloten. Dan zou de zonne-energie die niet benut wordt voor de algemene delen, op dat</t>
    </r>
    <r>
      <rPr>
        <b/>
        <sz val="11"/>
        <color theme="1"/>
        <rFont val="Calibri"/>
        <family val="2"/>
        <scheme val="minor"/>
      </rPr>
      <t xml:space="preserve"> </t>
    </r>
    <r>
      <rPr>
        <sz val="11"/>
        <color theme="1"/>
        <rFont val="Calibri"/>
        <family val="2"/>
        <scheme val="minor"/>
      </rPr>
      <t>moment bijvoorbeeld gratis kunnen geschonken worden aan de bewoners van dat gebouw. Dit zou voor de bewoners een besparing op hun elektriciteitsverbruik betekenen.</t>
    </r>
  </si>
  <si>
    <t>Dit voordeel wordt niet opgenomen in bovenstaande financiële berekening omdat het afhangt van heel wat onbekende factoren (hoeveelheid elektricteitsverbruik per bewoner, het tijdstip van hun verbruik,...). Bovendien toont onderzoek in 2022 aan dat energiedelen (nog) niet interessant is door ondermeer bijkomende administratieve kosten voor energiedelen aangerekend door bepaalde energieleveranciers of syndici. In een later stadium als energiedelen wel voordeliger wordt, kan bekeken worden of een deel van de restenergie kan gedeeld worden met de private appartementen.</t>
  </si>
  <si>
    <t>Mijn VerbouwLening</t>
  </si>
  <si>
    <t xml:space="preserve">      website: https://stad.gent/nl/energiecentrale/renovatiegids/zonnepanelen/de-gentse-zonnekaart</t>
  </si>
  <si>
    <t xml:space="preserve">       website: https://stad.gent/nl/energiecentrale/financiering/mijn-verbouwlening</t>
  </si>
  <si>
    <t xml:space="preserve">     website: https://www.fluvius.be/nl/groene-energie/delen-en-verkopen-van-energie/energiedelen-in-1-gebouw</t>
  </si>
  <si>
    <t xml:space="preserve">     website: https://vtest.vreg.be/</t>
  </si>
  <si>
    <t>Residentie …</t>
  </si>
  <si>
    <t>Cel G6 en G7 bevatten gemiddelde kost van de energiecomponent voor afname en injectie van elektriciteit. Indien gewenst,</t>
  </si>
  <si>
    <t>kan je deze aanpassen naar de prijzen die jullie energieleverancier toepast.</t>
  </si>
  <si>
    <t>Elke simulatie wordt in grote mate bepaald door de gehanteerde prijzen voor afname en injectie van elektriciteit. Hoe hoger de afname- en injectieprijzen, hoe lager de terugverdientijd. In deze simulatie hanteren we volgende prijzen:</t>
  </si>
  <si>
    <t>De stroom die de zonnepanelen opwekken, kunnen we gebruiken voor de gemene delen, zoals verlichting, lift, evt. pompen, collectieve warmtepomp of laadpalen. Zo besparen we samen op onze energiekosten.</t>
  </si>
  <si>
    <t xml:space="preserve">aan een rente van 2,75 %, dan is de maandelijkse afbetaling voor VME: </t>
  </si>
  <si>
    <t>Elektriciteitsfactuur (incl 6% BTW)</t>
  </si>
  <si>
    <t>Maandelijkse afschrijving VME (10 jr, 2,75%)</t>
  </si>
  <si>
    <t>EngieFlow Pro -Var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</si>
</sst>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quot;€&quot;\ #,##0"/>
    <numFmt numFmtId="166" formatCode="0.0\ &quot;jaar&quot;"/>
    <numFmt numFmtId="167" formatCode="0.0"/>
    <numFmt numFmtId="168" formatCode="&quot;€&quot;\ #,##0.0"/>
    <numFmt numFmtId="169" formatCode="0.000"/>
    <numFmt numFmtId="170" formatCode="&quot;€&quot;\ #,##0.00"/>
    <numFmt numFmtId="171" formatCode="#,##0.0"/>
  </numFmts>
  <fonts count="20" x14ac:knownFonts="1">
    <font>
      <sz val="11"/>
      <color theme="1"/>
      <name val="Calibri"/>
      <family val="2"/>
      <scheme val="minor"/>
    </font>
    <font>
      <sz val="11"/>
      <color theme="1"/>
      <name val="Calibri"/>
      <family val="2"/>
      <scheme val="minor"/>
    </font>
    <font>
      <b/>
      <sz val="11"/>
      <color theme="3"/>
      <name val="Calibri"/>
      <family val="2"/>
      <scheme val="minor"/>
    </font>
    <font>
      <sz val="11"/>
      <color rgb="FF3F3F76"/>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4"/>
      <color theme="1"/>
      <name val="Calibri"/>
      <family val="2"/>
      <scheme val="minor"/>
    </font>
    <font>
      <sz val="13"/>
      <color theme="1"/>
      <name val="Arial"/>
      <family val="2"/>
    </font>
    <font>
      <sz val="13"/>
      <color rgb="FF000000"/>
      <name val="Open Sans"/>
      <family val="2"/>
    </font>
    <font>
      <sz val="11"/>
      <color rgb="FF00B050"/>
      <name val="Calibri"/>
      <family val="2"/>
      <scheme val="minor"/>
    </font>
    <font>
      <b/>
      <sz val="14"/>
      <color theme="1"/>
      <name val="Calibri"/>
      <family val="2"/>
      <scheme val="minor"/>
    </font>
    <font>
      <sz val="20"/>
      <color theme="1"/>
      <name val="MS Gothic"/>
      <family val="3"/>
    </font>
    <font>
      <sz val="11"/>
      <color rgb="FF000000"/>
      <name val="Calibri"/>
      <family val="2"/>
      <scheme val="minor"/>
    </font>
    <font>
      <u/>
      <sz val="11"/>
      <color theme="10"/>
      <name val="Calibri"/>
      <family val="2"/>
      <scheme val="minor"/>
    </font>
    <font>
      <sz val="14"/>
      <color rgb="FF00B050"/>
      <name val="Calibri"/>
      <family val="2"/>
      <scheme val="minor"/>
    </font>
    <font>
      <sz val="16"/>
      <color rgb="FF00B050"/>
      <name val="Calibri"/>
      <family val="2"/>
      <scheme val="minor"/>
    </font>
    <font>
      <sz val="14"/>
      <color theme="8" tint="-0.249977111117893"/>
      <name val="Calibri"/>
      <family val="2"/>
      <scheme val="minor"/>
    </font>
    <font>
      <sz val="11"/>
      <color theme="8" tint="-0.249977111117893"/>
      <name val="Calibri"/>
      <family val="2"/>
      <scheme val="minor"/>
    </font>
    <font>
      <b/>
      <sz val="11"/>
      <color rgb="FFFA7D00"/>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14">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style="thin">
        <color indexed="64"/>
      </right>
      <top/>
      <bottom style="medium">
        <color theme="4" tint="0.3999755851924192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theme="4" tint="0.39997558519241921"/>
      </bottom>
      <diagonal/>
    </border>
    <border>
      <left/>
      <right style="thin">
        <color indexed="64"/>
      </right>
      <top style="thin">
        <color indexed="64"/>
      </top>
      <bottom style="medium">
        <color theme="4" tint="0.39997558519241921"/>
      </bottom>
      <diagonal/>
    </border>
    <border>
      <left style="thin">
        <color indexed="64"/>
      </left>
      <right/>
      <top/>
      <bottom style="medium">
        <color theme="4" tint="0.39997558519241921"/>
      </bottom>
      <diagonal/>
    </border>
    <border>
      <left style="thin">
        <color indexed="64"/>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14" fillId="0" borderId="0" applyNumberFormat="0" applyFill="0" applyBorder="0" applyAlignment="0" applyProtection="0"/>
    <xf numFmtId="0" fontId="19" fillId="3" borderId="2" applyNumberFormat="0" applyAlignment="0" applyProtection="0"/>
  </cellStyleXfs>
  <cellXfs count="96">
    <xf numFmtId="0" fontId="0" fillId="0" borderId="0" xfId="0"/>
    <xf numFmtId="3" fontId="0" fillId="0" borderId="0" xfId="0" applyNumberFormat="1"/>
    <xf numFmtId="1" fontId="0" fillId="0" borderId="0" xfId="0" applyNumberFormat="1" applyAlignment="1">
      <alignment horizontal="center"/>
    </xf>
    <xf numFmtId="0" fontId="4" fillId="0" borderId="0" xfId="0" applyFont="1"/>
    <xf numFmtId="0" fontId="7" fillId="0" borderId="0" xfId="0" applyFont="1"/>
    <xf numFmtId="14" fontId="0" fillId="0" borderId="0" xfId="0" applyNumberFormat="1"/>
    <xf numFmtId="0" fontId="0" fillId="0" borderId="0" xfId="0" applyAlignment="1">
      <alignment horizontal="centerContinuous" wrapText="1"/>
    </xf>
    <xf numFmtId="0" fontId="8" fillId="0" borderId="0" xfId="0" applyFont="1" applyAlignment="1">
      <alignment horizontal="left" vertical="center" indent="3" readingOrder="1"/>
    </xf>
    <xf numFmtId="0" fontId="9" fillId="0" borderId="0" xfId="0" applyFont="1"/>
    <xf numFmtId="0" fontId="9" fillId="0" borderId="0" xfId="0" applyFont="1" applyAlignment="1">
      <alignment horizontal="left" vertical="center" indent="3" readingOrder="1"/>
    </xf>
    <xf numFmtId="1" fontId="0" fillId="0" borderId="0" xfId="0" applyNumberFormat="1"/>
    <xf numFmtId="0" fontId="10" fillId="0" borderId="0" xfId="0" applyFont="1"/>
    <xf numFmtId="0" fontId="11" fillId="0" borderId="0" xfId="0" applyFont="1"/>
    <xf numFmtId="4" fontId="0" fillId="0" borderId="0" xfId="0" applyNumberFormat="1"/>
    <xf numFmtId="0" fontId="0" fillId="0" borderId="0" xfId="0" applyAlignment="1">
      <alignment horizontal="left"/>
    </xf>
    <xf numFmtId="0" fontId="0" fillId="0" borderId="0" xfId="0" quotePrefix="1"/>
    <xf numFmtId="0" fontId="12" fillId="0" borderId="0" xfId="0" applyFont="1" applyAlignment="1">
      <alignment horizontal="right"/>
    </xf>
    <xf numFmtId="0" fontId="9" fillId="0" borderId="0" xfId="0" applyFont="1" applyAlignment="1">
      <alignment horizontal="left" vertical="center" readingOrder="1"/>
    </xf>
    <xf numFmtId="0" fontId="14" fillId="0" borderId="0" xfId="5" applyAlignment="1">
      <alignment horizontal="left" vertical="center" readingOrder="1"/>
    </xf>
    <xf numFmtId="0" fontId="13" fillId="0" borderId="0" xfId="0" applyFont="1"/>
    <xf numFmtId="0" fontId="4" fillId="0" borderId="0" xfId="0" applyFont="1" applyAlignment="1">
      <alignment horizontal="centerContinuous" wrapText="1"/>
    </xf>
    <xf numFmtId="0" fontId="16" fillId="0" borderId="0" xfId="0" applyFont="1"/>
    <xf numFmtId="3" fontId="15" fillId="0" borderId="0" xfId="0" applyNumberFormat="1" applyFont="1"/>
    <xf numFmtId="0" fontId="18" fillId="0" borderId="0" xfId="0" applyFont="1"/>
    <xf numFmtId="0" fontId="0" fillId="0" borderId="0" xfId="0" applyAlignment="1">
      <alignment horizontal="left" wrapText="1"/>
    </xf>
    <xf numFmtId="0" fontId="0" fillId="0" borderId="0" xfId="0" applyAlignment="1">
      <alignment horizontal="center" wrapText="1"/>
    </xf>
    <xf numFmtId="0" fontId="0" fillId="0" borderId="0" xfId="0" quotePrefix="1" applyAlignment="1">
      <alignment horizontal="left" wrapText="1"/>
    </xf>
    <xf numFmtId="0" fontId="0" fillId="0" borderId="0" xfId="0" quotePrefix="1" applyAlignment="1">
      <alignment horizontal="centerContinuous" wrapText="1"/>
    </xf>
    <xf numFmtId="0" fontId="0" fillId="0" borderId="0" xfId="0" quotePrefix="1" applyAlignment="1">
      <alignment horizontal="left"/>
    </xf>
    <xf numFmtId="3" fontId="15" fillId="0" borderId="0" xfId="0" applyNumberFormat="1" applyFont="1" applyProtection="1">
      <protection locked="0"/>
    </xf>
    <xf numFmtId="0" fontId="10" fillId="0" borderId="0" xfId="0" applyFont="1" applyProtection="1">
      <protection locked="0"/>
    </xf>
    <xf numFmtId="14" fontId="0" fillId="0" borderId="0" xfId="0" applyNumberFormat="1" applyAlignment="1">
      <alignment horizontal="left"/>
    </xf>
    <xf numFmtId="0" fontId="2" fillId="0" borderId="10" xfId="3" applyBorder="1" applyAlignment="1" applyProtection="1">
      <alignment vertical="top"/>
    </xf>
    <xf numFmtId="0" fontId="2" fillId="0" borderId="11" xfId="3" applyBorder="1" applyAlignment="1" applyProtection="1">
      <alignment vertical="top"/>
    </xf>
    <xf numFmtId="0" fontId="2" fillId="0" borderId="11" xfId="3" applyBorder="1" applyAlignment="1" applyProtection="1">
      <alignment horizontal="center" vertical="top" wrapText="1"/>
    </xf>
    <xf numFmtId="2" fontId="2" fillId="0" borderId="11" xfId="3" applyNumberFormat="1" applyBorder="1" applyAlignment="1" applyProtection="1">
      <alignment horizontal="center" vertical="top" wrapText="1"/>
    </xf>
    <xf numFmtId="0" fontId="2" fillId="0" borderId="1" xfId="3" applyAlignment="1" applyProtection="1">
      <alignment vertical="top"/>
    </xf>
    <xf numFmtId="0" fontId="0" fillId="0" borderId="9" xfId="0" applyBorder="1"/>
    <xf numFmtId="0" fontId="5" fillId="0" borderId="5" xfId="0" applyFont="1" applyBorder="1"/>
    <xf numFmtId="2" fontId="0" fillId="0" borderId="5" xfId="1" applyNumberFormat="1" applyFont="1" applyBorder="1" applyAlignment="1" applyProtection="1">
      <alignment horizontal="center"/>
    </xf>
    <xf numFmtId="9" fontId="0" fillId="0" borderId="5" xfId="2" applyFont="1" applyBorder="1" applyAlignment="1" applyProtection="1">
      <alignment horizontal="center"/>
    </xf>
    <xf numFmtId="0" fontId="0" fillId="0" borderId="5" xfId="0" applyBorder="1" applyAlignment="1">
      <alignment horizontal="center"/>
    </xf>
    <xf numFmtId="167" fontId="0" fillId="0" borderId="5" xfId="1" applyNumberFormat="1" applyFont="1" applyBorder="1" applyAlignment="1" applyProtection="1">
      <alignment horizontal="center"/>
    </xf>
    <xf numFmtId="0" fontId="5" fillId="0" borderId="9" xfId="0" applyFont="1" applyBorder="1"/>
    <xf numFmtId="0" fontId="5" fillId="0" borderId="5" xfId="0" applyFont="1" applyBorder="1" applyAlignment="1">
      <alignment horizontal="center"/>
    </xf>
    <xf numFmtId="1" fontId="5" fillId="0" borderId="5" xfId="1" applyNumberFormat="1" applyFont="1" applyBorder="1" applyAlignment="1" applyProtection="1">
      <alignment horizontal="center"/>
    </xf>
    <xf numFmtId="0" fontId="5" fillId="0" borderId="0" xfId="0" applyFont="1"/>
    <xf numFmtId="0" fontId="4" fillId="0" borderId="6" xfId="0" applyFont="1" applyBorder="1"/>
    <xf numFmtId="0" fontId="6" fillId="0" borderId="7" xfId="0" applyFont="1" applyBorder="1"/>
    <xf numFmtId="0" fontId="4" fillId="0" borderId="7" xfId="0" applyFont="1" applyBorder="1" applyAlignment="1">
      <alignment horizontal="center"/>
    </xf>
    <xf numFmtId="165" fontId="4" fillId="0" borderId="7" xfId="0" applyNumberFormat="1" applyFont="1" applyBorder="1" applyAlignment="1">
      <alignment horizontal="center"/>
    </xf>
    <xf numFmtId="0" fontId="4" fillId="0" borderId="8" xfId="0" applyFont="1" applyBorder="1"/>
    <xf numFmtId="0" fontId="5" fillId="0" borderId="13" xfId="0" applyFont="1" applyBorder="1" applyAlignment="1">
      <alignment horizontal="center"/>
    </xf>
    <xf numFmtId="168" fontId="5" fillId="0" borderId="5" xfId="0" applyNumberFormat="1" applyFont="1" applyBorder="1" applyAlignment="1">
      <alignment horizontal="center"/>
    </xf>
    <xf numFmtId="168" fontId="5" fillId="0" borderId="0" xfId="0" applyNumberFormat="1" applyFont="1"/>
    <xf numFmtId="0" fontId="2" fillId="0" borderId="12" xfId="3" applyBorder="1" applyProtection="1"/>
    <xf numFmtId="0" fontId="2" fillId="0" borderId="3" xfId="3" applyBorder="1" applyProtection="1"/>
    <xf numFmtId="0" fontId="2" fillId="0" borderId="3" xfId="3" applyBorder="1" applyAlignment="1" applyProtection="1">
      <alignment horizontal="center"/>
    </xf>
    <xf numFmtId="2" fontId="2" fillId="0" borderId="3" xfId="3" applyNumberFormat="1" applyBorder="1" applyAlignment="1" applyProtection="1">
      <alignment horizontal="center"/>
    </xf>
    <xf numFmtId="0" fontId="2" fillId="0" borderId="1" xfId="3" applyProtection="1"/>
    <xf numFmtId="3" fontId="0" fillId="0" borderId="5" xfId="0" applyNumberFormat="1" applyBorder="1" applyAlignment="1">
      <alignment horizontal="center"/>
    </xf>
    <xf numFmtId="0" fontId="0" fillId="0" borderId="5" xfId="0" applyBorder="1"/>
    <xf numFmtId="2" fontId="0" fillId="0" borderId="5" xfId="0" applyNumberFormat="1" applyBorder="1" applyAlignment="1">
      <alignment horizontal="center"/>
    </xf>
    <xf numFmtId="165" fontId="0" fillId="0" borderId="5" xfId="0" applyNumberFormat="1" applyBorder="1" applyAlignment="1">
      <alignment horizontal="center"/>
    </xf>
    <xf numFmtId="165" fontId="5" fillId="0" borderId="5" xfId="0" applyNumberFormat="1" applyFont="1" applyBorder="1" applyAlignment="1">
      <alignment horizontal="center"/>
    </xf>
    <xf numFmtId="0" fontId="6" fillId="0" borderId="6" xfId="0" applyFont="1" applyBorder="1"/>
    <xf numFmtId="0" fontId="6" fillId="0" borderId="7" xfId="0" applyFont="1" applyBorder="1" applyAlignment="1">
      <alignment horizontal="center"/>
    </xf>
    <xf numFmtId="166" fontId="6" fillId="0" borderId="7" xfId="0" applyNumberFormat="1" applyFont="1" applyBorder="1" applyAlignment="1">
      <alignment horizontal="center"/>
    </xf>
    <xf numFmtId="0" fontId="6" fillId="0" borderId="8" xfId="0" applyFont="1" applyBorder="1"/>
    <xf numFmtId="0" fontId="5" fillId="0" borderId="4" xfId="0" applyFont="1" applyBorder="1" applyAlignment="1">
      <alignment horizontal="center"/>
    </xf>
    <xf numFmtId="17" fontId="2" fillId="0" borderId="3" xfId="3" applyNumberFormat="1" applyBorder="1" applyAlignment="1" applyProtection="1">
      <alignment horizontal="center"/>
    </xf>
    <xf numFmtId="169" fontId="3" fillId="2" borderId="2" xfId="4" applyNumberFormat="1" applyAlignment="1" applyProtection="1">
      <alignment horizontal="center" wrapText="1"/>
    </xf>
    <xf numFmtId="1" fontId="0" fillId="0" borderId="4" xfId="0" applyNumberFormat="1" applyBorder="1" applyAlignment="1">
      <alignment horizontal="center"/>
    </xf>
    <xf numFmtId="169" fontId="3" fillId="2" borderId="2" xfId="4" applyNumberFormat="1" applyAlignment="1" applyProtection="1">
      <alignment horizontal="center"/>
    </xf>
    <xf numFmtId="167" fontId="0" fillId="0" borderId="5" xfId="0" applyNumberFormat="1" applyBorder="1" applyAlignment="1">
      <alignment horizontal="center"/>
    </xf>
    <xf numFmtId="2" fontId="0" fillId="0" borderId="4" xfId="0" applyNumberFormat="1" applyBorder="1" applyAlignment="1">
      <alignment horizontal="center"/>
    </xf>
    <xf numFmtId="170" fontId="0" fillId="0" borderId="5" xfId="0" applyNumberFormat="1" applyBorder="1" applyAlignment="1">
      <alignment horizontal="center"/>
    </xf>
    <xf numFmtId="169" fontId="19" fillId="3" borderId="2" xfId="6" applyNumberFormat="1" applyAlignment="1" applyProtection="1">
      <alignment horizontal="center"/>
    </xf>
    <xf numFmtId="3" fontId="19" fillId="3" borderId="2" xfId="6" applyNumberFormat="1" applyAlignment="1" applyProtection="1">
      <alignment horizontal="center"/>
    </xf>
    <xf numFmtId="167" fontId="0" fillId="0" borderId="0" xfId="0" applyNumberFormat="1"/>
    <xf numFmtId="0" fontId="0" fillId="0" borderId="0" xfId="0" applyAlignment="1">
      <alignment horizontal="center"/>
    </xf>
    <xf numFmtId="0" fontId="0" fillId="0" borderId="0" xfId="0" applyAlignment="1">
      <alignment vertical="center"/>
    </xf>
    <xf numFmtId="0" fontId="14" fillId="0" borderId="0" xfId="5" applyFill="1" applyAlignment="1"/>
    <xf numFmtId="0" fontId="5" fillId="0" borderId="0" xfId="0" applyFont="1" applyAlignment="1">
      <alignment horizontal="left"/>
    </xf>
    <xf numFmtId="0" fontId="5" fillId="0" borderId="0" xfId="0" applyFont="1" applyAlignment="1">
      <alignment vertical="center"/>
    </xf>
    <xf numFmtId="171" fontId="17" fillId="0" borderId="0" xfId="0" applyNumberFormat="1" applyFont="1" applyProtection="1">
      <protection locked="0"/>
    </xf>
    <xf numFmtId="4" fontId="0" fillId="0" borderId="0" xfId="0" applyNumberFormat="1" applyAlignment="1">
      <alignment horizontal="right"/>
    </xf>
    <xf numFmtId="0" fontId="14" fillId="0" borderId="0" xfId="5" applyAlignment="1">
      <alignment horizontal="left" vertical="top"/>
    </xf>
    <xf numFmtId="0" fontId="0" fillId="0" borderId="0" xfId="0"/>
    <xf numFmtId="0" fontId="14" fillId="0" borderId="0" xfId="5" applyAlignment="1">
      <alignment vertical="center"/>
    </xf>
    <xf numFmtId="0" fontId="0" fillId="0" borderId="0" xfId="0" applyAlignment="1">
      <alignment vertical="center"/>
    </xf>
    <xf numFmtId="0" fontId="5" fillId="0" borderId="0" xfId="0" applyFont="1" applyAlignment="1">
      <alignment horizontal="left" wrapText="1"/>
    </xf>
    <xf numFmtId="0" fontId="0" fillId="0" borderId="0" xfId="0" applyAlignment="1">
      <alignment horizontal="left" wrapText="1"/>
    </xf>
    <xf numFmtId="0" fontId="4" fillId="0" borderId="0" xfId="0" applyFont="1" applyAlignment="1">
      <alignment horizontal="left" wrapText="1"/>
    </xf>
    <xf numFmtId="0" fontId="14" fillId="0" borderId="0" xfId="5" applyAlignment="1"/>
    <xf numFmtId="0" fontId="14" fillId="0" borderId="0" xfId="5" applyFill="1" applyAlignment="1"/>
  </cellXfs>
  <cellStyles count="7">
    <cellStyle name="Berekening" xfId="6" builtinId="22"/>
    <cellStyle name="Hyperlink" xfId="5" builtinId="8"/>
    <cellStyle name="Invoer" xfId="4" builtinId="20"/>
    <cellStyle name="Komma" xfId="1" builtinId="3"/>
    <cellStyle name="Kop 3" xfId="3" builtinId="18"/>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34925</xdr:colOff>
      <xdr:row>16</xdr:row>
      <xdr:rowOff>149225</xdr:rowOff>
    </xdr:from>
    <xdr:to>
      <xdr:col>17</xdr:col>
      <xdr:colOff>580119</xdr:colOff>
      <xdr:row>57</xdr:row>
      <xdr:rowOff>21287</xdr:rowOff>
    </xdr:to>
    <xdr:pic>
      <xdr:nvPicPr>
        <xdr:cNvPr id="2" name="Afbeelding 1">
          <a:extLst>
            <a:ext uri="{FF2B5EF4-FFF2-40B4-BE49-F238E27FC236}">
              <a16:creationId xmlns:a16="http://schemas.microsoft.com/office/drawing/2014/main" id="{C51DC5C8-5934-49C8-AAEC-4962D694DFAE}"/>
            </a:ext>
          </a:extLst>
        </xdr:cNvPr>
        <xdr:cNvPicPr>
          <a:picLocks noChangeAspect="1"/>
        </xdr:cNvPicPr>
      </xdr:nvPicPr>
      <xdr:blipFill>
        <a:blip xmlns:r="http://schemas.openxmlformats.org/officeDocument/2006/relationships" r:embed="rId1"/>
        <a:stretch>
          <a:fillRect/>
        </a:stretch>
      </xdr:blipFill>
      <xdr:spPr>
        <a:xfrm>
          <a:off x="6550025" y="3130550"/>
          <a:ext cx="7250794" cy="7511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19</xdr:row>
      <xdr:rowOff>171450</xdr:rowOff>
    </xdr:from>
    <xdr:to>
      <xdr:col>1</xdr:col>
      <xdr:colOff>63500</xdr:colOff>
      <xdr:row>23</xdr:row>
      <xdr:rowOff>55880</xdr:rowOff>
    </xdr:to>
    <xdr:pic>
      <xdr:nvPicPr>
        <xdr:cNvPr id="2" name="Afbeelding 1" descr="Afbeelding met Graphics, Lettertype, logo, symbool&#10;&#10;Automatisch gegenereerde beschrijving">
          <a:extLst>
            <a:ext uri="{FF2B5EF4-FFF2-40B4-BE49-F238E27FC236}">
              <a16:creationId xmlns:a16="http://schemas.microsoft.com/office/drawing/2014/main" id="{65377044-3B29-3A1A-7178-E70FA14C5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3914775"/>
          <a:ext cx="889000" cy="646430"/>
        </a:xfrm>
        <a:prstGeom prst="rect">
          <a:avLst/>
        </a:prstGeom>
        <a:noFill/>
        <a:ln>
          <a:noFill/>
        </a:ln>
      </xdr:spPr>
    </xdr:pic>
    <xdr:clientData/>
  </xdr:twoCellAnchor>
  <xdr:twoCellAnchor editAs="oneCell">
    <xdr:from>
      <xdr:col>5</xdr:col>
      <xdr:colOff>933450</xdr:colOff>
      <xdr:row>19</xdr:row>
      <xdr:rowOff>95250</xdr:rowOff>
    </xdr:from>
    <xdr:to>
      <xdr:col>7</xdr:col>
      <xdr:colOff>532130</xdr:colOff>
      <xdr:row>26</xdr:row>
      <xdr:rowOff>10160</xdr:rowOff>
    </xdr:to>
    <xdr:pic>
      <xdr:nvPicPr>
        <xdr:cNvPr id="3" name="Afbeelding 2" descr="Afbeelding met logo, Lettertype, ontwerp&#10;&#10;Automatisch gegenereerde beschrijving">
          <a:extLst>
            <a:ext uri="{FF2B5EF4-FFF2-40B4-BE49-F238E27FC236}">
              <a16:creationId xmlns:a16="http://schemas.microsoft.com/office/drawing/2014/main" id="{252C1BA7-9221-A6E2-165B-C3AF8488D4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1525" y="2600325"/>
          <a:ext cx="1259205" cy="1242060"/>
        </a:xfrm>
        <a:prstGeom prst="rect">
          <a:avLst/>
        </a:prstGeom>
        <a:noFill/>
        <a:ln>
          <a:noFill/>
        </a:ln>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fluvius.be/nl/groene-energie/delen-en-verkopen-van-energie/energiedelen-in-1-gebouw" TargetMode="External"/><Relationship Id="rId7" Type="http://schemas.openxmlformats.org/officeDocument/2006/relationships/printerSettings" Target="../printerSettings/printerSettings2.bin"/><Relationship Id="rId2" Type="http://schemas.openxmlformats.org/officeDocument/2006/relationships/hyperlink" Target="https://zonnestad.energent.be/" TargetMode="External"/><Relationship Id="rId1" Type="http://schemas.openxmlformats.org/officeDocument/2006/relationships/hyperlink" Target="https://stad.gent/nl/energiecentrale/renovatiegids/zonnepanelen/de-gentse-zonnekaart" TargetMode="External"/><Relationship Id="rId6" Type="http://schemas.openxmlformats.org/officeDocument/2006/relationships/hyperlink" Target="https://stad.gent/nl/energiecentrale/financiering/mijn-verbouwlening" TargetMode="External"/><Relationship Id="rId5" Type="http://schemas.openxmlformats.org/officeDocument/2006/relationships/hyperlink" Target="https://zonnestad.energent.be/" TargetMode="External"/><Relationship Id="rId4" Type="http://schemas.openxmlformats.org/officeDocument/2006/relationships/hyperlink" Target="https://vtest.vreg.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F63B7-EEF2-4A12-ABA8-2351925DAF0A}">
  <dimension ref="A1:F37"/>
  <sheetViews>
    <sheetView showGridLines="0" topLeftCell="A26" workbookViewId="0">
      <selection activeCell="C23" sqref="C23"/>
    </sheetView>
  </sheetViews>
  <sheetFormatPr defaultRowHeight="15" x14ac:dyDescent="0.25"/>
  <cols>
    <col min="1" max="1" width="37.42578125" customWidth="1"/>
    <col min="2" max="2" width="9.5703125" style="38" customWidth="1"/>
    <col min="3" max="3" width="16.5703125" style="41" customWidth="1"/>
    <col min="4" max="4" width="10.28515625" style="75" customWidth="1"/>
    <col min="5" max="5" width="10.85546875" style="75" customWidth="1"/>
  </cols>
  <sheetData>
    <row r="1" spans="1:6" s="36" customFormat="1" ht="19.5" customHeight="1" thickBot="1" x14ac:dyDescent="0.3">
      <c r="A1" s="32" t="s">
        <v>35</v>
      </c>
      <c r="B1" s="33"/>
      <c r="C1" s="34" t="s">
        <v>16</v>
      </c>
      <c r="D1" s="35" t="s">
        <v>39</v>
      </c>
      <c r="E1" s="35" t="s">
        <v>40</v>
      </c>
    </row>
    <row r="2" spans="1:6" x14ac:dyDescent="0.25">
      <c r="A2" s="37" t="s">
        <v>17</v>
      </c>
      <c r="B2" s="38" t="s">
        <v>5</v>
      </c>
      <c r="C2" s="39"/>
      <c r="D2" s="40">
        <f>E2/E3*D3</f>
        <v>0.41666666666666669</v>
      </c>
      <c r="E2" s="40">
        <v>1</v>
      </c>
    </row>
    <row r="3" spans="1:6" x14ac:dyDescent="0.25">
      <c r="A3" s="37" t="s">
        <v>38</v>
      </c>
      <c r="B3" s="38" t="s">
        <v>1</v>
      </c>
      <c r="D3" s="42">
        <f>D8/850</f>
        <v>5.882352941176471</v>
      </c>
      <c r="E3" s="42">
        <f>E8/850</f>
        <v>14.117647058823529</v>
      </c>
    </row>
    <row r="4" spans="1:6" s="46" customFormat="1" x14ac:dyDescent="0.25">
      <c r="A4" s="43" t="s">
        <v>18</v>
      </c>
      <c r="B4" s="38" t="s">
        <v>0</v>
      </c>
      <c r="C4" s="44"/>
      <c r="D4" s="45">
        <f>D3/0.4</f>
        <v>14.705882352941178</v>
      </c>
      <c r="E4" s="45">
        <f>E3/0.4</f>
        <v>35.294117647058819</v>
      </c>
    </row>
    <row r="5" spans="1:6" s="51" customFormat="1" x14ac:dyDescent="0.25">
      <c r="A5" s="47" t="s">
        <v>6</v>
      </c>
      <c r="B5" s="48" t="s">
        <v>7</v>
      </c>
      <c r="C5" s="49"/>
      <c r="D5" s="50">
        <f>CEILING((1630.9+720.84*D3)*1/100,1)*100</f>
        <v>5900</v>
      </c>
      <c r="E5" s="50">
        <f>CEILING((1630.9+720.84*E3)*1/100,1)*100</f>
        <v>11900</v>
      </c>
    </row>
    <row r="6" spans="1:6" s="46" customFormat="1" x14ac:dyDescent="0.25">
      <c r="A6" s="43"/>
      <c r="C6" s="52"/>
      <c r="D6" s="53"/>
      <c r="E6" s="53"/>
      <c r="F6" s="54"/>
    </row>
    <row r="7" spans="1:6" s="59" customFormat="1" ht="15.75" thickBot="1" x14ac:dyDescent="0.3">
      <c r="A7" s="55" t="s">
        <v>2</v>
      </c>
      <c r="B7" s="56"/>
      <c r="C7" s="57"/>
      <c r="D7" s="58"/>
      <c r="E7" s="58"/>
    </row>
    <row r="8" spans="1:6" x14ac:dyDescent="0.25">
      <c r="A8" s="37" t="s">
        <v>33</v>
      </c>
      <c r="B8" s="38" t="s">
        <v>15</v>
      </c>
      <c r="D8" s="60">
        <f>C10</f>
        <v>5000</v>
      </c>
      <c r="E8" s="78">
        <f>'Folder VME'!G4</f>
        <v>12000</v>
      </c>
    </row>
    <row r="9" spans="1:6" x14ac:dyDescent="0.25">
      <c r="A9" s="37" t="s">
        <v>4</v>
      </c>
      <c r="B9" s="61" t="s">
        <v>3</v>
      </c>
      <c r="D9" s="60">
        <f>0.3333*$C10</f>
        <v>1666.5</v>
      </c>
      <c r="E9" s="60">
        <f>0.4*$C10</f>
        <v>2000</v>
      </c>
      <c r="F9" s="1"/>
    </row>
    <row r="10" spans="1:6" x14ac:dyDescent="0.25">
      <c r="A10" s="37" t="s">
        <v>36</v>
      </c>
      <c r="B10" s="38" t="s">
        <v>3</v>
      </c>
      <c r="C10" s="78">
        <f>'Folder VME'!G3</f>
        <v>5000</v>
      </c>
      <c r="D10" s="60">
        <f>$C10-D9</f>
        <v>3333.5</v>
      </c>
      <c r="E10" s="60">
        <f>$C10-E9</f>
        <v>3000</v>
      </c>
    </row>
    <row r="11" spans="1:6" x14ac:dyDescent="0.25">
      <c r="A11" s="37" t="s">
        <v>37</v>
      </c>
      <c r="B11" s="38" t="s">
        <v>3</v>
      </c>
      <c r="D11" s="60">
        <f>D8-D9</f>
        <v>3333.5</v>
      </c>
      <c r="E11" s="60">
        <f>E8-E9</f>
        <v>10000</v>
      </c>
    </row>
    <row r="12" spans="1:6" x14ac:dyDescent="0.25">
      <c r="A12" s="37"/>
      <c r="D12" s="62"/>
      <c r="E12" s="39"/>
    </row>
    <row r="13" spans="1:6" s="59" customFormat="1" ht="15.75" thickBot="1" x14ac:dyDescent="0.3">
      <c r="A13" s="55" t="s">
        <v>138</v>
      </c>
      <c r="B13" s="56"/>
      <c r="C13" s="57"/>
      <c r="D13" s="58"/>
      <c r="E13" s="58"/>
    </row>
    <row r="14" spans="1:6" x14ac:dyDescent="0.25">
      <c r="A14" s="37" t="s">
        <v>14</v>
      </c>
      <c r="B14" s="61" t="s">
        <v>8</v>
      </c>
      <c r="C14" s="63">
        <f>($C24+$C29)/12*1.06+$C33+($C25+$C27+$C31+$C32+$C34)/100*1.06*C10/12</f>
        <v>116.44617371562727</v>
      </c>
      <c r="D14" s="63">
        <f>($C24+$C29)/12*1.06+$C33+($C25+$C27+$C31+$C32+$C34)/100*1.06*D10/12</f>
        <v>88.68445849812727</v>
      </c>
      <c r="E14" s="63">
        <f>($C24+$C29)/12*1.06+$C33+($C25+$C27+$C31+$C32+$C34)/100*1.06*E10/12</f>
        <v>83.128783715627264</v>
      </c>
    </row>
    <row r="15" spans="1:6" x14ac:dyDescent="0.25">
      <c r="A15" s="37" t="s">
        <v>9</v>
      </c>
      <c r="B15" s="61" t="s">
        <v>8</v>
      </c>
      <c r="C15" s="63"/>
      <c r="D15" s="63">
        <f>-D11*$C26/100/12</f>
        <v>-10.300515000000001</v>
      </c>
      <c r="E15" s="63">
        <f>-E11*$C26/100/12</f>
        <v>-30.900000000000002</v>
      </c>
    </row>
    <row r="16" spans="1:6" s="46" customFormat="1" x14ac:dyDescent="0.25">
      <c r="A16" s="43" t="s">
        <v>10</v>
      </c>
      <c r="B16" s="61" t="s">
        <v>8</v>
      </c>
      <c r="C16" s="44"/>
      <c r="D16" s="64">
        <f>-($C14-D14-D15)</f>
        <v>-38.062230217500002</v>
      </c>
      <c r="E16" s="64">
        <f>-($C14-E14-E15)</f>
        <v>-64.217390000000009</v>
      </c>
    </row>
    <row r="17" spans="1:6" s="68" customFormat="1" x14ac:dyDescent="0.25">
      <c r="A17" s="65" t="s">
        <v>32</v>
      </c>
      <c r="B17" s="48"/>
      <c r="C17" s="66"/>
      <c r="D17" s="67">
        <f>-D5/D16/12</f>
        <v>12.917442405689917</v>
      </c>
      <c r="E17" s="67">
        <f>-E5/E16/12</f>
        <v>15.442338386325986</v>
      </c>
    </row>
    <row r="18" spans="1:6" x14ac:dyDescent="0.25">
      <c r="D18" s="62"/>
      <c r="E18" s="62"/>
    </row>
    <row r="19" spans="1:6" s="59" customFormat="1" ht="15.75" thickBot="1" x14ac:dyDescent="0.3">
      <c r="A19" s="55" t="s">
        <v>34</v>
      </c>
      <c r="B19" s="56"/>
      <c r="C19" s="57"/>
      <c r="D19" s="58"/>
      <c r="E19" s="58"/>
    </row>
    <row r="20" spans="1:6" s="46" customFormat="1" x14ac:dyDescent="0.25">
      <c r="A20" s="46" t="s">
        <v>139</v>
      </c>
      <c r="B20" s="46" t="s">
        <v>8</v>
      </c>
      <c r="C20" s="69"/>
      <c r="D20" s="64">
        <f>9.52550374859985/1000*D5</f>
        <v>56.200472116739114</v>
      </c>
      <c r="E20" s="64">
        <f>9.52550374859985/1000*E5</f>
        <v>113.35349460833821</v>
      </c>
      <c r="F20" s="54"/>
    </row>
    <row r="21" spans="1:6" x14ac:dyDescent="0.25">
      <c r="D21" s="62"/>
      <c r="E21" s="62"/>
    </row>
    <row r="22" spans="1:6" s="59" customFormat="1" ht="15.75" thickBot="1" x14ac:dyDescent="0.3">
      <c r="A22" s="59" t="s">
        <v>26</v>
      </c>
      <c r="B22" s="56"/>
      <c r="C22" s="70">
        <v>45383</v>
      </c>
      <c r="D22" s="58"/>
      <c r="E22" s="58"/>
    </row>
    <row r="23" spans="1:6" ht="30" x14ac:dyDescent="0.25">
      <c r="A23" t="s">
        <v>31</v>
      </c>
      <c r="C23" s="71" t="s">
        <v>140</v>
      </c>
      <c r="D23" s="72"/>
      <c r="E23" s="72"/>
    </row>
    <row r="24" spans="1:6" x14ac:dyDescent="0.25">
      <c r="A24" t="s">
        <v>11</v>
      </c>
      <c r="B24" s="38" t="s">
        <v>12</v>
      </c>
      <c r="C24" s="73">
        <v>60</v>
      </c>
      <c r="D24" s="72"/>
      <c r="E24" s="72"/>
    </row>
    <row r="25" spans="1:6" x14ac:dyDescent="0.25">
      <c r="A25" t="s">
        <v>20</v>
      </c>
      <c r="B25" s="38" t="s">
        <v>13</v>
      </c>
      <c r="C25" s="77">
        <f>'Folder VME'!G6</f>
        <v>11.97</v>
      </c>
      <c r="D25" s="72"/>
      <c r="E25" s="74"/>
    </row>
    <row r="26" spans="1:6" x14ac:dyDescent="0.25">
      <c r="A26" t="s">
        <v>19</v>
      </c>
      <c r="B26" s="38" t="s">
        <v>13</v>
      </c>
      <c r="C26" s="77">
        <f>'Folder VME'!G7</f>
        <v>3.7080000000000002</v>
      </c>
      <c r="D26" s="72"/>
      <c r="E26" s="74"/>
    </row>
    <row r="27" spans="1:6" x14ac:dyDescent="0.25">
      <c r="A27" t="s">
        <v>28</v>
      </c>
      <c r="B27" s="38" t="s">
        <v>13</v>
      </c>
      <c r="C27" s="73">
        <v>1.492</v>
      </c>
    </row>
    <row r="28" spans="1:6" s="59" customFormat="1" ht="15.75" thickBot="1" x14ac:dyDescent="0.3">
      <c r="A28" s="59" t="s">
        <v>27</v>
      </c>
      <c r="B28" s="56"/>
      <c r="C28" s="70"/>
      <c r="D28" s="58"/>
      <c r="E28" s="58"/>
    </row>
    <row r="29" spans="1:6" x14ac:dyDescent="0.25">
      <c r="A29" t="s">
        <v>29</v>
      </c>
      <c r="B29" s="38" t="s">
        <v>12</v>
      </c>
      <c r="C29" s="62">
        <f>(41.044*MAX(C30,2.5)+13.71*0+12.63)</f>
        <v>207.31357036559191</v>
      </c>
      <c r="D29" s="62"/>
      <c r="E29" s="62"/>
    </row>
    <row r="30" spans="1:6" x14ac:dyDescent="0.25">
      <c r="A30" t="s">
        <v>25</v>
      </c>
      <c r="B30" s="38" t="s">
        <v>24</v>
      </c>
      <c r="C30" s="73">
        <f>0.1591*C10^(0.3986)</f>
        <v>4.7432894056522743</v>
      </c>
      <c r="D30" s="62"/>
      <c r="E30" s="62"/>
    </row>
    <row r="31" spans="1:6" x14ac:dyDescent="0.25">
      <c r="A31" t="s">
        <v>30</v>
      </c>
      <c r="B31" s="38" t="s">
        <v>13</v>
      </c>
      <c r="C31" s="62">
        <v>3.78329</v>
      </c>
      <c r="D31" s="62"/>
      <c r="E31" s="62"/>
    </row>
    <row r="32" spans="1:6" x14ac:dyDescent="0.25">
      <c r="A32" t="s">
        <v>21</v>
      </c>
      <c r="B32" s="38" t="s">
        <v>13</v>
      </c>
      <c r="C32" s="41">
        <v>0.19261</v>
      </c>
    </row>
    <row r="33" spans="1:3" x14ac:dyDescent="0.25">
      <c r="A33" t="s">
        <v>22</v>
      </c>
      <c r="B33" s="38" t="s">
        <v>8</v>
      </c>
      <c r="C33" s="41">
        <v>9.5399999999999991</v>
      </c>
    </row>
    <row r="34" spans="1:3" x14ac:dyDescent="0.25">
      <c r="A34" t="s">
        <v>23</v>
      </c>
      <c r="B34" s="38" t="s">
        <v>13</v>
      </c>
      <c r="C34" s="41">
        <v>1.421</v>
      </c>
    </row>
    <row r="37" spans="1:3" x14ac:dyDescent="0.25">
      <c r="C37" s="7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943F1-0275-493D-BC3B-2D0D3AB410AE}">
  <dimension ref="A1:S141"/>
  <sheetViews>
    <sheetView tabSelected="1" zoomScaleNormal="100" zoomScaleSheetLayoutView="90" workbookViewId="0">
      <selection activeCell="G4" sqref="G4"/>
    </sheetView>
  </sheetViews>
  <sheetFormatPr defaultRowHeight="15" x14ac:dyDescent="0.25"/>
  <cols>
    <col min="1" max="1" width="14.140625" customWidth="1"/>
    <col min="2" max="2" width="12.42578125" customWidth="1"/>
    <col min="3" max="3" width="10.7109375" customWidth="1"/>
    <col min="4" max="4" width="6.7109375" customWidth="1"/>
    <col min="5" max="5" width="8.42578125" customWidth="1"/>
    <col min="6" max="6" width="13.5703125" customWidth="1"/>
    <col min="7" max="7" width="10.5703125" customWidth="1"/>
    <col min="8" max="8" width="11" customWidth="1"/>
    <col min="9" max="9" width="7.85546875" customWidth="1"/>
  </cols>
  <sheetData>
    <row r="1" spans="1:11" ht="21" x14ac:dyDescent="0.35">
      <c r="A1" s="21" t="s">
        <v>100</v>
      </c>
      <c r="B1" s="11"/>
      <c r="C1" s="11"/>
    </row>
    <row r="2" spans="1:11" x14ac:dyDescent="0.25">
      <c r="A2" t="s">
        <v>64</v>
      </c>
      <c r="B2" s="30" t="s">
        <v>132</v>
      </c>
      <c r="C2" s="11"/>
    </row>
    <row r="3" spans="1:11" ht="18.75" x14ac:dyDescent="0.3">
      <c r="A3" t="s">
        <v>43</v>
      </c>
      <c r="G3" s="29">
        <v>5000</v>
      </c>
      <c r="H3" t="s">
        <v>44</v>
      </c>
    </row>
    <row r="4" spans="1:11" ht="18.75" x14ac:dyDescent="0.3">
      <c r="A4" s="95" t="s">
        <v>62</v>
      </c>
      <c r="B4" s="88"/>
      <c r="C4" s="88"/>
      <c r="D4" s="88"/>
      <c r="E4" s="88"/>
      <c r="F4" s="88"/>
      <c r="G4" s="29">
        <v>12000</v>
      </c>
      <c r="H4" t="s">
        <v>42</v>
      </c>
    </row>
    <row r="5" spans="1:11" ht="18.75" x14ac:dyDescent="0.3">
      <c r="A5" s="83" t="s">
        <v>128</v>
      </c>
      <c r="G5" s="29"/>
    </row>
    <row r="6" spans="1:11" ht="18.75" x14ac:dyDescent="0.3">
      <c r="A6" t="s">
        <v>66</v>
      </c>
      <c r="D6" t="s">
        <v>121</v>
      </c>
      <c r="G6" s="85">
        <v>11.97</v>
      </c>
      <c r="H6" t="s">
        <v>122</v>
      </c>
      <c r="K6" s="80"/>
    </row>
    <row r="7" spans="1:11" ht="18.75" x14ac:dyDescent="0.3">
      <c r="D7" t="s">
        <v>123</v>
      </c>
      <c r="G7" s="85">
        <v>3.7080000000000002</v>
      </c>
      <c r="H7" t="s">
        <v>67</v>
      </c>
    </row>
    <row r="8" spans="1:11" ht="18.75" x14ac:dyDescent="0.3">
      <c r="G8" s="22"/>
    </row>
    <row r="9" spans="1:11" x14ac:dyDescent="0.25">
      <c r="A9" s="11" t="s">
        <v>98</v>
      </c>
      <c r="G9" s="11"/>
    </row>
    <row r="10" spans="1:11" x14ac:dyDescent="0.25">
      <c r="A10" s="23" t="s">
        <v>133</v>
      </c>
      <c r="G10" s="11"/>
    </row>
    <row r="11" spans="1:11" x14ac:dyDescent="0.25">
      <c r="A11" s="23" t="s">
        <v>134</v>
      </c>
      <c r="G11" s="11"/>
    </row>
    <row r="12" spans="1:11" x14ac:dyDescent="0.25">
      <c r="G12" s="11"/>
    </row>
    <row r="13" spans="1:11" x14ac:dyDescent="0.25">
      <c r="A13" t="s">
        <v>68</v>
      </c>
      <c r="G13" s="11"/>
    </row>
    <row r="14" spans="1:11" x14ac:dyDescent="0.25">
      <c r="G14" s="11"/>
    </row>
    <row r="15" spans="1:11" x14ac:dyDescent="0.25">
      <c r="A15" t="s">
        <v>99</v>
      </c>
      <c r="H15" s="11"/>
    </row>
    <row r="16" spans="1:11" x14ac:dyDescent="0.25">
      <c r="A16" t="s">
        <v>59</v>
      </c>
      <c r="H16" s="11"/>
    </row>
    <row r="17" spans="1:8" x14ac:dyDescent="0.25">
      <c r="A17" t="s">
        <v>61</v>
      </c>
      <c r="H17" s="11"/>
    </row>
    <row r="18" spans="1:8" x14ac:dyDescent="0.25">
      <c r="A18" t="s">
        <v>60</v>
      </c>
      <c r="H18" s="11"/>
    </row>
    <row r="19" spans="1:8" x14ac:dyDescent="0.25">
      <c r="H19" s="11"/>
    </row>
    <row r="20" spans="1:8" x14ac:dyDescent="0.25">
      <c r="H20" s="11"/>
    </row>
    <row r="21" spans="1:8" x14ac:dyDescent="0.25">
      <c r="H21" s="11"/>
    </row>
    <row r="27" spans="1:8" ht="18.75" x14ac:dyDescent="0.3">
      <c r="A27" s="4" t="s">
        <v>69</v>
      </c>
    </row>
    <row r="28" spans="1:8" x14ac:dyDescent="0.25">
      <c r="A28" t="s">
        <v>65</v>
      </c>
      <c r="B28" t="str">
        <f>B2</f>
        <v>Residentie …</v>
      </c>
    </row>
    <row r="29" spans="1:8" x14ac:dyDescent="0.25">
      <c r="A29" t="s">
        <v>41</v>
      </c>
      <c r="B29" s="31">
        <f ca="1">TODAY()</f>
        <v>45448</v>
      </c>
    </row>
    <row r="30" spans="1:8" x14ac:dyDescent="0.25">
      <c r="B30" s="5"/>
    </row>
    <row r="31" spans="1:8" ht="30" x14ac:dyDescent="0.25">
      <c r="A31" s="20" t="s">
        <v>70</v>
      </c>
      <c r="B31" s="6"/>
      <c r="C31" s="6"/>
      <c r="D31" s="6"/>
      <c r="E31" s="6"/>
      <c r="F31" s="6"/>
      <c r="G31" s="6"/>
      <c r="H31" s="6"/>
    </row>
    <row r="32" spans="1:8" x14ac:dyDescent="0.25">
      <c r="A32" s="6"/>
      <c r="B32" s="6"/>
      <c r="C32" s="6"/>
      <c r="D32" s="6"/>
      <c r="E32" s="6"/>
      <c r="F32" s="6"/>
      <c r="G32" s="6"/>
      <c r="H32" s="6"/>
    </row>
    <row r="33" spans="1:17" ht="18.75" x14ac:dyDescent="0.3">
      <c r="A33" s="12" t="s">
        <v>58</v>
      </c>
    </row>
    <row r="34" spans="1:17" ht="61.5" customHeight="1" x14ac:dyDescent="0.25">
      <c r="A34" s="92" t="s">
        <v>114</v>
      </c>
      <c r="B34" s="92"/>
      <c r="C34" s="92"/>
      <c r="D34" s="92"/>
      <c r="E34" s="92"/>
      <c r="F34" s="92"/>
      <c r="G34" s="92"/>
      <c r="H34" s="92"/>
      <c r="Q34" s="7"/>
    </row>
    <row r="35" spans="1:17" x14ac:dyDescent="0.25">
      <c r="A35" s="24"/>
      <c r="B35" s="24"/>
      <c r="C35" s="24"/>
      <c r="D35" s="24"/>
      <c r="E35" s="24"/>
      <c r="F35" s="24"/>
      <c r="G35" s="24"/>
      <c r="H35" s="24"/>
    </row>
    <row r="36" spans="1:17" x14ac:dyDescent="0.25">
      <c r="A36" s="92" t="s">
        <v>113</v>
      </c>
      <c r="B36" s="92"/>
      <c r="C36" s="92"/>
      <c r="D36" s="92"/>
      <c r="E36" s="92"/>
      <c r="F36" s="92"/>
      <c r="G36" s="92"/>
      <c r="H36" s="92"/>
    </row>
    <row r="37" spans="1:17" x14ac:dyDescent="0.25">
      <c r="A37" s="24"/>
      <c r="B37" s="27" t="s">
        <v>103</v>
      </c>
      <c r="C37" s="27"/>
      <c r="D37" s="27"/>
      <c r="E37" s="24"/>
      <c r="F37" s="24"/>
      <c r="G37" s="24"/>
      <c r="H37" s="24"/>
    </row>
    <row r="38" spans="1:17" x14ac:dyDescent="0.25">
      <c r="A38" s="24"/>
      <c r="B38" s="27" t="s">
        <v>104</v>
      </c>
      <c r="C38" s="27"/>
      <c r="D38" s="26"/>
      <c r="E38" s="24"/>
      <c r="F38" s="24"/>
      <c r="G38" s="24"/>
      <c r="H38" s="24"/>
    </row>
    <row r="39" spans="1:17" x14ac:dyDescent="0.25">
      <c r="A39" s="24"/>
      <c r="B39" s="27"/>
      <c r="C39" s="27"/>
      <c r="D39" s="26"/>
      <c r="E39" s="24"/>
      <c r="F39" s="24"/>
      <c r="G39" s="24"/>
      <c r="H39" s="24"/>
    </row>
    <row r="40" spans="1:17" ht="46.5" customHeight="1" x14ac:dyDescent="0.25">
      <c r="A40" s="92" t="s">
        <v>135</v>
      </c>
      <c r="B40" s="92"/>
      <c r="C40" s="92"/>
      <c r="D40" s="92"/>
      <c r="E40" s="92"/>
      <c r="F40" s="92"/>
      <c r="G40" s="92"/>
      <c r="H40" s="92"/>
    </row>
    <row r="41" spans="1:17" x14ac:dyDescent="0.25">
      <c r="D41" t="s">
        <v>121</v>
      </c>
      <c r="G41" s="79">
        <f>G6</f>
        <v>11.97</v>
      </c>
      <c r="H41" t="s">
        <v>124</v>
      </c>
    </row>
    <row r="42" spans="1:17" x14ac:dyDescent="0.25">
      <c r="D42" t="s">
        <v>123</v>
      </c>
      <c r="G42">
        <f>G7</f>
        <v>3.7080000000000002</v>
      </c>
      <c r="H42" t="s">
        <v>67</v>
      </c>
    </row>
    <row r="43" spans="1:17" ht="16.5" x14ac:dyDescent="0.25">
      <c r="Q43" s="7"/>
    </row>
    <row r="44" spans="1:17" ht="18.75" x14ac:dyDescent="0.3">
      <c r="A44" s="12" t="s">
        <v>102</v>
      </c>
      <c r="Q44" s="7"/>
    </row>
    <row r="45" spans="1:17" ht="16.5" customHeight="1" x14ac:dyDescent="0.25">
      <c r="A45" s="28" t="s">
        <v>106</v>
      </c>
      <c r="B45" s="27"/>
      <c r="C45" s="27"/>
      <c r="D45" s="27"/>
      <c r="E45" s="27"/>
      <c r="F45" s="27"/>
      <c r="G45" s="27"/>
      <c r="H45" s="27"/>
      <c r="Q45" s="7"/>
    </row>
    <row r="46" spans="1:17" ht="43.9" customHeight="1" x14ac:dyDescent="0.25">
      <c r="A46" s="92" t="s">
        <v>136</v>
      </c>
      <c r="B46" s="92"/>
      <c r="C46" s="92"/>
      <c r="D46" s="92"/>
      <c r="E46" s="92"/>
      <c r="F46" s="92"/>
      <c r="G46" s="92"/>
      <c r="H46" s="92"/>
      <c r="Q46" s="9"/>
    </row>
    <row r="47" spans="1:17" ht="21.6" customHeight="1" x14ac:dyDescent="0.25">
      <c r="A47" s="92" t="s">
        <v>107</v>
      </c>
      <c r="B47" s="92"/>
      <c r="C47" s="92"/>
      <c r="D47" s="92"/>
      <c r="E47" s="92"/>
      <c r="F47" s="10">
        <f>'Inschatting PV '!D4</f>
        <v>14.705882352941178</v>
      </c>
      <c r="G47" s="14" t="s">
        <v>74</v>
      </c>
      <c r="H47" s="24"/>
      <c r="Q47" s="9"/>
    </row>
    <row r="48" spans="1:17" ht="28.9" customHeight="1" x14ac:dyDescent="0.25">
      <c r="A48" s="93" t="s">
        <v>72</v>
      </c>
      <c r="B48" s="93"/>
      <c r="C48" s="25"/>
      <c r="D48" s="25"/>
      <c r="E48" s="25"/>
      <c r="F48" s="25"/>
      <c r="G48" s="25"/>
      <c r="H48" s="25"/>
      <c r="Q48" s="9"/>
    </row>
    <row r="49" spans="1:19" ht="14.45" customHeight="1" x14ac:dyDescent="0.25">
      <c r="A49" t="s">
        <v>81</v>
      </c>
      <c r="F49" s="1">
        <f>'Inschatting PV '!C10</f>
        <v>5000</v>
      </c>
      <c r="G49" t="s">
        <v>75</v>
      </c>
      <c r="Q49" s="7"/>
    </row>
    <row r="50" spans="1:19" ht="14.45" customHeight="1" x14ac:dyDescent="0.25">
      <c r="A50" t="s">
        <v>87</v>
      </c>
      <c r="F50" s="1">
        <f>'Inschatting PV '!D8</f>
        <v>5000</v>
      </c>
      <c r="G50" t="s">
        <v>75</v>
      </c>
    </row>
    <row r="51" spans="1:19" ht="14.45" customHeight="1" x14ac:dyDescent="0.25">
      <c r="A51" t="s">
        <v>73</v>
      </c>
      <c r="F51" s="1">
        <f>'Inschatting PV '!D9</f>
        <v>1666.5</v>
      </c>
      <c r="G51" t="s">
        <v>75</v>
      </c>
    </row>
    <row r="52" spans="1:19" ht="14.45" customHeight="1" x14ac:dyDescent="0.25">
      <c r="A52" t="s">
        <v>88</v>
      </c>
      <c r="F52" s="13">
        <f>'Inschatting PV '!C14-'Inschatting PV '!D14</f>
        <v>27.761715217499997</v>
      </c>
      <c r="G52" t="s">
        <v>117</v>
      </c>
    </row>
    <row r="53" spans="1:19" ht="21.6" customHeight="1" x14ac:dyDescent="0.25">
      <c r="A53" t="s">
        <v>79</v>
      </c>
      <c r="F53" s="1">
        <f>'Inschatting PV '!D11</f>
        <v>3333.5</v>
      </c>
      <c r="G53" t="s">
        <v>75</v>
      </c>
    </row>
    <row r="54" spans="1:19" ht="14.45" customHeight="1" x14ac:dyDescent="0.35">
      <c r="A54" t="s">
        <v>76</v>
      </c>
      <c r="F54" s="13">
        <f>'Inschatting PV '!D15*-1</f>
        <v>10.300515000000001</v>
      </c>
      <c r="G54" t="s">
        <v>117</v>
      </c>
      <c r="S54" s="8"/>
    </row>
    <row r="55" spans="1:19" ht="14.45" customHeight="1" x14ac:dyDescent="0.25">
      <c r="A55" t="s">
        <v>80</v>
      </c>
      <c r="F55" s="13">
        <f>'Inschatting PV '!D16*-1</f>
        <v>38.062230217500002</v>
      </c>
      <c r="G55" t="s">
        <v>117</v>
      </c>
    </row>
    <row r="56" spans="1:19" x14ac:dyDescent="0.25">
      <c r="F56" s="1"/>
    </row>
    <row r="57" spans="1:19" ht="15" customHeight="1" x14ac:dyDescent="0.25">
      <c r="A57" s="92" t="s">
        <v>119</v>
      </c>
      <c r="B57" s="92"/>
      <c r="C57" s="92"/>
      <c r="D57" s="92"/>
      <c r="E57" s="92"/>
      <c r="F57" s="92"/>
      <c r="G57" s="92"/>
      <c r="H57" s="92"/>
    </row>
    <row r="58" spans="1:19" x14ac:dyDescent="0.25">
      <c r="F58" s="1"/>
    </row>
    <row r="59" spans="1:19" x14ac:dyDescent="0.25">
      <c r="A59" s="3" t="s">
        <v>77</v>
      </c>
      <c r="F59" s="1"/>
    </row>
    <row r="60" spans="1:19" ht="19.149999999999999" customHeight="1" x14ac:dyDescent="0.25">
      <c r="A60" t="s">
        <v>85</v>
      </c>
      <c r="E60" s="2"/>
      <c r="F60" s="13">
        <f>'Inschatting PV '!D5</f>
        <v>5900</v>
      </c>
      <c r="G60" t="s">
        <v>118</v>
      </c>
    </row>
    <row r="61" spans="1:19" x14ac:dyDescent="0.25">
      <c r="A61" t="s">
        <v>63</v>
      </c>
    </row>
    <row r="63" spans="1:19" x14ac:dyDescent="0.25">
      <c r="A63" t="s">
        <v>78</v>
      </c>
      <c r="F63" s="1">
        <f>'Inschatting PV '!D17</f>
        <v>12.917442405689917</v>
      </c>
      <c r="G63" t="s">
        <v>45</v>
      </c>
    </row>
    <row r="65" spans="1:19" x14ac:dyDescent="0.25">
      <c r="A65" t="s">
        <v>115</v>
      </c>
    </row>
    <row r="66" spans="1:19" x14ac:dyDescent="0.25">
      <c r="A66" t="s">
        <v>137</v>
      </c>
      <c r="G66" s="86">
        <f>'Inschatting PV '!D20</f>
        <v>56.200472116739114</v>
      </c>
      <c r="H66" t="s">
        <v>116</v>
      </c>
    </row>
    <row r="67" spans="1:19" x14ac:dyDescent="0.25">
      <c r="G67" s="13"/>
    </row>
    <row r="68" spans="1:19" ht="16.5" x14ac:dyDescent="0.25">
      <c r="Q68" s="7"/>
    </row>
    <row r="69" spans="1:19" ht="18.75" x14ac:dyDescent="0.3">
      <c r="A69" s="12" t="s">
        <v>101</v>
      </c>
      <c r="Q69" s="7"/>
    </row>
    <row r="70" spans="1:19" ht="16.5" customHeight="1" x14ac:dyDescent="0.25">
      <c r="A70" s="28" t="s">
        <v>105</v>
      </c>
      <c r="B70" s="27"/>
      <c r="C70" s="27"/>
      <c r="D70" s="27"/>
      <c r="E70" s="27"/>
      <c r="F70" s="27"/>
      <c r="G70" s="27"/>
      <c r="H70" s="27"/>
      <c r="Q70" s="7"/>
    </row>
    <row r="71" spans="1:19" ht="43.9" customHeight="1" x14ac:dyDescent="0.25">
      <c r="A71" s="92" t="s">
        <v>71</v>
      </c>
      <c r="B71" s="92"/>
      <c r="C71" s="92"/>
      <c r="D71" s="92"/>
      <c r="E71" s="92"/>
      <c r="F71" s="92"/>
      <c r="G71" s="92"/>
      <c r="H71" s="92"/>
      <c r="Q71" s="9"/>
    </row>
    <row r="72" spans="1:19" ht="21.6" customHeight="1" x14ac:dyDescent="0.25">
      <c r="A72" s="92" t="s">
        <v>86</v>
      </c>
      <c r="B72" s="92"/>
      <c r="C72" s="92"/>
      <c r="D72" s="92"/>
      <c r="E72" s="92"/>
      <c r="F72" s="10">
        <f>'Inschatting PV '!E4</f>
        <v>35.294117647058819</v>
      </c>
      <c r="G72" s="14" t="s">
        <v>74</v>
      </c>
      <c r="H72" s="24"/>
      <c r="Q72" s="9"/>
    </row>
    <row r="73" spans="1:19" ht="28.9" customHeight="1" x14ac:dyDescent="0.25">
      <c r="A73" s="93" t="s">
        <v>72</v>
      </c>
      <c r="B73" s="93"/>
      <c r="C73" s="25"/>
      <c r="D73" s="25"/>
      <c r="E73" s="25"/>
      <c r="F73" s="25"/>
      <c r="G73" s="25"/>
      <c r="H73" s="25"/>
      <c r="Q73" s="9"/>
    </row>
    <row r="74" spans="1:19" ht="14.45" customHeight="1" x14ac:dyDescent="0.25">
      <c r="A74" t="s">
        <v>81</v>
      </c>
      <c r="F74" s="1">
        <f>'Inschatting PV '!C10</f>
        <v>5000</v>
      </c>
      <c r="G74" t="s">
        <v>75</v>
      </c>
      <c r="Q74" s="7"/>
    </row>
    <row r="75" spans="1:19" ht="14.45" customHeight="1" x14ac:dyDescent="0.25">
      <c r="A75" t="s">
        <v>87</v>
      </c>
      <c r="F75" s="1">
        <f>'Inschatting PV '!E8</f>
        <v>12000</v>
      </c>
      <c r="G75" t="s">
        <v>75</v>
      </c>
    </row>
    <row r="76" spans="1:19" ht="14.45" customHeight="1" x14ac:dyDescent="0.25">
      <c r="A76" t="s">
        <v>73</v>
      </c>
      <c r="F76" s="1">
        <f>'Inschatting PV '!E9</f>
        <v>2000</v>
      </c>
      <c r="G76" t="s">
        <v>75</v>
      </c>
    </row>
    <row r="77" spans="1:19" ht="14.45" customHeight="1" x14ac:dyDescent="0.25">
      <c r="A77" t="s">
        <v>88</v>
      </c>
      <c r="F77" s="13">
        <f>'Inschatting PV '!C14-'Inschatting PV '!E14</f>
        <v>33.317390000000003</v>
      </c>
      <c r="G77" t="s">
        <v>117</v>
      </c>
    </row>
    <row r="78" spans="1:19" ht="21.6" customHeight="1" x14ac:dyDescent="0.25">
      <c r="A78" t="s">
        <v>79</v>
      </c>
      <c r="F78" s="1">
        <f>'Inschatting PV '!E11</f>
        <v>10000</v>
      </c>
      <c r="G78" t="s">
        <v>75</v>
      </c>
    </row>
    <row r="79" spans="1:19" ht="14.45" customHeight="1" x14ac:dyDescent="0.35">
      <c r="A79" t="s">
        <v>76</v>
      </c>
      <c r="F79" s="13">
        <f>'Inschatting PV '!E15*-1</f>
        <v>30.900000000000002</v>
      </c>
      <c r="G79" t="s">
        <v>117</v>
      </c>
      <c r="S79" s="8"/>
    </row>
    <row r="80" spans="1:19" ht="14.45" customHeight="1" x14ac:dyDescent="0.25">
      <c r="A80" t="s">
        <v>80</v>
      </c>
      <c r="F80" s="13">
        <f>'Inschatting PV '!E16*-1</f>
        <v>64.217390000000009</v>
      </c>
      <c r="G80" t="s">
        <v>117</v>
      </c>
    </row>
    <row r="81" spans="1:9" x14ac:dyDescent="0.25">
      <c r="F81" s="1"/>
    </row>
    <row r="82" spans="1:9" ht="14.25" customHeight="1" x14ac:dyDescent="0.25">
      <c r="A82" s="92" t="s">
        <v>119</v>
      </c>
      <c r="B82" s="92"/>
      <c r="C82" s="92"/>
      <c r="D82" s="92"/>
      <c r="E82" s="92"/>
      <c r="F82" s="92"/>
      <c r="G82" s="92"/>
      <c r="H82" s="92"/>
    </row>
    <row r="83" spans="1:9" x14ac:dyDescent="0.25">
      <c r="F83" s="1"/>
    </row>
    <row r="84" spans="1:9" x14ac:dyDescent="0.25">
      <c r="A84" s="3" t="s">
        <v>77</v>
      </c>
      <c r="F84" s="1"/>
    </row>
    <row r="85" spans="1:9" ht="19.149999999999999" customHeight="1" x14ac:dyDescent="0.25">
      <c r="A85" t="s">
        <v>85</v>
      </c>
      <c r="E85" s="2"/>
      <c r="F85" s="13">
        <f>'Inschatting PV '!E5</f>
        <v>11900</v>
      </c>
      <c r="G85" t="s">
        <v>118</v>
      </c>
    </row>
    <row r="86" spans="1:9" x14ac:dyDescent="0.25">
      <c r="A86" t="s">
        <v>63</v>
      </c>
    </row>
    <row r="88" spans="1:9" x14ac:dyDescent="0.25">
      <c r="A88" t="s">
        <v>78</v>
      </c>
      <c r="F88" s="1">
        <f>'Inschatting PV '!E17</f>
        <v>15.442338386325986</v>
      </c>
      <c r="G88" t="s">
        <v>45</v>
      </c>
    </row>
    <row r="90" spans="1:9" x14ac:dyDescent="0.25">
      <c r="A90" t="s">
        <v>89</v>
      </c>
    </row>
    <row r="91" spans="1:9" x14ac:dyDescent="0.25">
      <c r="A91" t="s">
        <v>137</v>
      </c>
      <c r="G91" s="86">
        <f>'Inschatting PV '!E20</f>
        <v>113.35349460833821</v>
      </c>
      <c r="H91" t="s">
        <v>118</v>
      </c>
    </row>
    <row r="92" spans="1:9" x14ac:dyDescent="0.25">
      <c r="G92" s="13"/>
    </row>
    <row r="93" spans="1:9" x14ac:dyDescent="0.25">
      <c r="A93" s="6"/>
      <c r="B93" s="6"/>
      <c r="C93" s="6"/>
      <c r="D93" s="6"/>
      <c r="E93" s="6"/>
      <c r="F93" s="6"/>
      <c r="G93" s="6"/>
      <c r="H93" s="6"/>
      <c r="I93" s="6"/>
    </row>
    <row r="94" spans="1:9" ht="18.75" x14ac:dyDescent="0.3">
      <c r="A94" s="12" t="s">
        <v>47</v>
      </c>
      <c r="B94" s="6"/>
      <c r="C94" s="6"/>
      <c r="D94" s="6"/>
      <c r="E94" s="6"/>
      <c r="F94" s="6"/>
      <c r="G94" s="6"/>
      <c r="H94" s="6"/>
      <c r="I94" s="6"/>
    </row>
    <row r="95" spans="1:9" x14ac:dyDescent="0.25">
      <c r="A95" s="6"/>
      <c r="B95" s="6"/>
      <c r="C95" s="6"/>
      <c r="D95" s="6"/>
      <c r="E95" s="6"/>
      <c r="F95" s="6"/>
      <c r="G95" s="6"/>
      <c r="H95" s="6"/>
      <c r="I95" s="6"/>
    </row>
    <row r="96" spans="1:9" x14ac:dyDescent="0.25">
      <c r="A96" s="14" t="s">
        <v>83</v>
      </c>
      <c r="B96" s="6"/>
      <c r="C96" s="6"/>
      <c r="D96" s="6"/>
      <c r="E96" s="6"/>
      <c r="F96" s="6"/>
      <c r="G96" s="6"/>
      <c r="H96" s="6"/>
      <c r="I96" s="6"/>
    </row>
    <row r="97" spans="1:9" x14ac:dyDescent="0.25">
      <c r="A97" s="14"/>
      <c r="B97" s="6"/>
      <c r="C97" s="6"/>
      <c r="D97" s="6"/>
      <c r="E97" s="6"/>
      <c r="F97" s="6"/>
      <c r="G97" s="6"/>
      <c r="H97" s="6"/>
      <c r="I97" s="6"/>
    </row>
    <row r="98" spans="1:9" x14ac:dyDescent="0.25">
      <c r="B98" s="15" t="s">
        <v>50</v>
      </c>
      <c r="G98" s="1"/>
    </row>
    <row r="99" spans="1:9" x14ac:dyDescent="0.25">
      <c r="B99" s="15" t="s">
        <v>48</v>
      </c>
    </row>
    <row r="100" spans="1:9" x14ac:dyDescent="0.25">
      <c r="A100" s="15"/>
    </row>
    <row r="101" spans="1:9" x14ac:dyDescent="0.25">
      <c r="A101" s="15" t="s">
        <v>49</v>
      </c>
    </row>
    <row r="103" spans="1:9" ht="18.75" x14ac:dyDescent="0.3">
      <c r="A103" s="12" t="s">
        <v>46</v>
      </c>
    </row>
    <row r="105" spans="1:9" ht="24" x14ac:dyDescent="0.25">
      <c r="A105" s="16" t="s">
        <v>51</v>
      </c>
      <c r="B105" t="s">
        <v>82</v>
      </c>
    </row>
    <row r="106" spans="1:9" ht="24" x14ac:dyDescent="0.25">
      <c r="A106" s="16" t="s">
        <v>51</v>
      </c>
      <c r="B106" t="s">
        <v>53</v>
      </c>
      <c r="I106" s="6"/>
    </row>
    <row r="107" spans="1:9" x14ac:dyDescent="0.25">
      <c r="B107" s="15" t="s">
        <v>120</v>
      </c>
      <c r="G107" s="1"/>
    </row>
    <row r="108" spans="1:9" x14ac:dyDescent="0.25">
      <c r="B108" s="15"/>
      <c r="G108" s="1"/>
    </row>
    <row r="109" spans="1:9" x14ac:dyDescent="0.25">
      <c r="C109" s="15" t="s">
        <v>90</v>
      </c>
    </row>
    <row r="110" spans="1:9" x14ac:dyDescent="0.25">
      <c r="C110" s="15" t="s">
        <v>91</v>
      </c>
    </row>
    <row r="111" spans="1:9" x14ac:dyDescent="0.25">
      <c r="C111" s="15" t="s">
        <v>92</v>
      </c>
    </row>
    <row r="112" spans="1:9" x14ac:dyDescent="0.25">
      <c r="C112" s="15" t="s">
        <v>93</v>
      </c>
    </row>
    <row r="113" spans="1:15" x14ac:dyDescent="0.25">
      <c r="C113" t="s">
        <v>52</v>
      </c>
    </row>
    <row r="114" spans="1:15" x14ac:dyDescent="0.25">
      <c r="C114" t="s">
        <v>96</v>
      </c>
    </row>
    <row r="115" spans="1:15" x14ac:dyDescent="0.25">
      <c r="C115" t="s">
        <v>97</v>
      </c>
    </row>
    <row r="116" spans="1:15" ht="24" x14ac:dyDescent="0.25">
      <c r="A116" s="16" t="s">
        <v>51</v>
      </c>
      <c r="B116" t="s">
        <v>54</v>
      </c>
    </row>
    <row r="117" spans="1:15" ht="21.95" customHeight="1" x14ac:dyDescent="0.25">
      <c r="B117" s="87" t="s">
        <v>94</v>
      </c>
      <c r="C117" s="94"/>
      <c r="D117" s="94"/>
    </row>
    <row r="118" spans="1:15" ht="24" x14ac:dyDescent="0.25">
      <c r="A118" s="16" t="s">
        <v>51</v>
      </c>
      <c r="B118" t="s">
        <v>95</v>
      </c>
    </row>
    <row r="121" spans="1:15" ht="18.75" x14ac:dyDescent="0.3">
      <c r="A121" s="12" t="s">
        <v>57</v>
      </c>
    </row>
    <row r="123" spans="1:15" ht="30" customHeight="1" x14ac:dyDescent="0.25">
      <c r="A123" s="92" t="s">
        <v>84</v>
      </c>
      <c r="B123" s="92"/>
      <c r="C123" s="92"/>
      <c r="D123" s="92"/>
      <c r="E123" s="92"/>
      <c r="F123" s="92"/>
      <c r="G123" s="92"/>
      <c r="H123" s="92"/>
    </row>
    <row r="124" spans="1:15" ht="5.45" hidden="1" customHeight="1" x14ac:dyDescent="0.25">
      <c r="O124" s="17"/>
    </row>
    <row r="125" spans="1:15" ht="48" customHeight="1" x14ac:dyDescent="0.25">
      <c r="A125" s="92" t="s">
        <v>111</v>
      </c>
      <c r="B125" s="92"/>
      <c r="C125" s="92"/>
      <c r="D125" s="92"/>
      <c r="E125" s="92"/>
      <c r="F125" s="92"/>
      <c r="G125" s="92"/>
      <c r="H125" s="92"/>
      <c r="O125" s="17"/>
    </row>
    <row r="126" spans="1:15" ht="20.25" customHeight="1" x14ac:dyDescent="0.25">
      <c r="A126" s="92" t="s">
        <v>112</v>
      </c>
      <c r="B126" s="92"/>
      <c r="C126" s="92"/>
      <c r="D126" s="92"/>
      <c r="E126" s="92"/>
      <c r="F126" s="92"/>
      <c r="G126" s="92"/>
      <c r="H126" s="92"/>
      <c r="O126" s="17"/>
    </row>
    <row r="127" spans="1:15" ht="18.75" x14ac:dyDescent="0.25">
      <c r="O127" s="17"/>
    </row>
    <row r="128" spans="1:15" x14ac:dyDescent="0.25">
      <c r="A128" t="s">
        <v>55</v>
      </c>
      <c r="O128" s="18"/>
    </row>
    <row r="129" spans="1:15" ht="18.75" x14ac:dyDescent="0.25">
      <c r="O129" s="17"/>
    </row>
    <row r="130" spans="1:15" ht="18.75" x14ac:dyDescent="0.25">
      <c r="A130" s="3" t="s">
        <v>56</v>
      </c>
      <c r="O130" s="17"/>
    </row>
    <row r="131" spans="1:15" ht="21.95" customHeight="1" x14ac:dyDescent="0.25">
      <c r="A131" s="82" t="s">
        <v>127</v>
      </c>
      <c r="B131" s="82"/>
      <c r="C131" s="82"/>
      <c r="D131" s="82"/>
      <c r="E131" s="82"/>
      <c r="F131" s="82"/>
      <c r="G131" s="82"/>
      <c r="H131" s="82"/>
    </row>
    <row r="132" spans="1:15" x14ac:dyDescent="0.25">
      <c r="A132" s="46" t="s">
        <v>129</v>
      </c>
      <c r="O132" s="19"/>
    </row>
    <row r="133" spans="1:15" ht="18.75" x14ac:dyDescent="0.3">
      <c r="A133" s="12" t="s">
        <v>108</v>
      </c>
    </row>
    <row r="134" spans="1:15" ht="87" customHeight="1" x14ac:dyDescent="0.25">
      <c r="A134" s="92" t="s">
        <v>125</v>
      </c>
      <c r="B134" s="92"/>
      <c r="C134" s="92"/>
      <c r="D134" s="92"/>
      <c r="E134" s="92"/>
      <c r="F134" s="92"/>
      <c r="G134" s="92"/>
      <c r="H134" s="92"/>
    </row>
    <row r="135" spans="1:15" ht="105" customHeight="1" x14ac:dyDescent="0.25">
      <c r="A135" s="92" t="s">
        <v>126</v>
      </c>
      <c r="B135" s="92"/>
      <c r="C135" s="92"/>
      <c r="D135" s="92"/>
      <c r="E135" s="92"/>
      <c r="F135" s="92"/>
      <c r="G135" s="92"/>
      <c r="H135" s="92"/>
    </row>
    <row r="137" spans="1:15" x14ac:dyDescent="0.25">
      <c r="A137" s="3" t="s">
        <v>56</v>
      </c>
    </row>
    <row r="138" spans="1:15" x14ac:dyDescent="0.25">
      <c r="A138" s="87" t="s">
        <v>109</v>
      </c>
      <c r="B138" s="88"/>
    </row>
    <row r="139" spans="1:15" ht="29.25" customHeight="1" x14ac:dyDescent="0.25">
      <c r="A139" s="91" t="s">
        <v>130</v>
      </c>
      <c r="B139" s="91"/>
      <c r="C139" s="91"/>
      <c r="D139" s="91"/>
      <c r="E139" s="91"/>
      <c r="F139" s="91"/>
      <c r="G139" s="91"/>
      <c r="H139" s="91"/>
      <c r="I139" s="92"/>
      <c r="J139" s="92"/>
    </row>
    <row r="140" spans="1:15" x14ac:dyDescent="0.25">
      <c r="A140" s="89" t="s">
        <v>110</v>
      </c>
      <c r="B140" s="90"/>
      <c r="C140" s="90"/>
      <c r="D140" s="90"/>
      <c r="E140" s="90"/>
    </row>
    <row r="141" spans="1:15" s="81" customFormat="1" ht="18" customHeight="1" x14ac:dyDescent="0.25">
      <c r="A141" s="84" t="s">
        <v>131</v>
      </c>
    </row>
  </sheetData>
  <sheetProtection algorithmName="SHA-512" hashValue="B1FAh6pnCwQ8gZSbbTtVnGY/S4Ircpv8KP9ka9eurRqOd7PYK9NzsbzSzwo7h6zYcTT92Y8ebocNQ5MxOBkHgw==" saltValue="e+I8BaIlYMg08alqiU3bjQ==" spinCount="100000" sheet="1" objects="1" scenarios="1"/>
  <mergeCells count="22">
    <mergeCell ref="A4:F4"/>
    <mergeCell ref="A72:E72"/>
    <mergeCell ref="A126:H126"/>
    <mergeCell ref="A36:H36"/>
    <mergeCell ref="A34:H34"/>
    <mergeCell ref="A40:H40"/>
    <mergeCell ref="A134:H134"/>
    <mergeCell ref="A46:H46"/>
    <mergeCell ref="A47:E47"/>
    <mergeCell ref="A48:B48"/>
    <mergeCell ref="A57:H57"/>
    <mergeCell ref="A82:H82"/>
    <mergeCell ref="A123:H123"/>
    <mergeCell ref="A125:H125"/>
    <mergeCell ref="B117:D117"/>
    <mergeCell ref="A71:H71"/>
    <mergeCell ref="A73:B73"/>
    <mergeCell ref="A138:B138"/>
    <mergeCell ref="A140:E140"/>
    <mergeCell ref="A139:H139"/>
    <mergeCell ref="I139:J139"/>
    <mergeCell ref="A135:H135"/>
  </mergeCells>
  <hyperlinks>
    <hyperlink ref="A4" r:id="rId1" xr:uid="{D7A6CD98-39F3-4550-86AE-31F05D7C5A36}"/>
    <hyperlink ref="B117" r:id="rId2" xr:uid="{BD7B870A-1CCD-4907-B13A-8E104317CD55}"/>
    <hyperlink ref="A138" r:id="rId3" xr:uid="{7A34B96A-0F52-4133-9E11-56C7BFB1D68A}"/>
    <hyperlink ref="A140" r:id="rId4" xr:uid="{FDF79DB1-EBB2-4EA5-B8DC-49F406CCA6FD}"/>
    <hyperlink ref="B117:D117" r:id="rId5" display="via zonnestad.energent.be." xr:uid="{DA686454-6A93-4438-8973-BE5BCDA40CF3}"/>
    <hyperlink ref="A131:H131" r:id="rId6" display="Mijn VerbouwLening" xr:uid="{5FE7FE90-6606-4789-9755-1CB29400EC51}"/>
  </hyperlinks>
  <pageMargins left="0.31496062992125984" right="0.31496062992125984" top="0.74803149606299213" bottom="0.74803149606299213" header="0.31496062992125984" footer="0.31496062992125984"/>
  <pageSetup paperSize="9" scale="99" orientation="portrait" r:id="rId7"/>
  <headerFooter>
    <oddFooter>Pagina &amp;P</oddFooter>
  </headerFooter>
  <rowBreaks count="3" manualBreakCount="3">
    <brk id="58" max="16383" man="1"/>
    <brk id="93" max="16383" man="1"/>
    <brk id="132" max="16383"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Inschatting PV </vt:lpstr>
      <vt:lpstr>Folder VME</vt:lpstr>
      <vt:lpstr>'Folder VME'!Afdrukbereik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Merckx Hannes</dc:creator>
  <cp:lastModifiedBy>Van Peteghem Nathalie</cp:lastModifiedBy>
  <cp:lastPrinted>2024-06-04T06:59:04Z</cp:lastPrinted>
  <dcterms:created xsi:type="dcterms:W3CDTF">2023-01-13T11:56:53Z</dcterms:created>
  <dcterms:modified xsi:type="dcterms:W3CDTF">2024-06-05T13:31:37Z</dcterms:modified>
</cp:coreProperties>
</file>